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rtragsvorschau Jahr" sheetId="1" r:id="rId1"/>
    <sheet name="Ertragsvorschau Monat Jahr 1" sheetId="2" r:id="rId2"/>
    <sheet name="Ertragsvorschau Monat Jahr 2" sheetId="3" r:id="rId3"/>
    <sheet name="Ertragsvorschau Monat Jahr 3 " sheetId="4" r:id="rId4"/>
    <sheet name="Umsatzvorschau" sheetId="5" r:id="rId5"/>
    <sheet name="Kostenplan" sheetId="6" r:id="rId6"/>
  </sheets>
  <externalReferences>
    <externalReference r:id="rId9"/>
  </externalReferences>
  <definedNames>
    <definedName name="_xlnm.Print_Area" localSheetId="1">'Ertragsvorschau Monat Jahr 1'!$A:$P</definedName>
    <definedName name="_xlnm.Print_Area" localSheetId="2">'Ertragsvorschau Monat Jahr 2'!$A:$P</definedName>
  </definedNames>
  <calcPr fullCalcOnLoad="1"/>
</workbook>
</file>

<file path=xl/sharedStrings.xml><?xml version="1.0" encoding="utf-8"?>
<sst xmlns="http://schemas.openxmlformats.org/spreadsheetml/2006/main" count="371" uniqueCount="121">
  <si>
    <t>%</t>
  </si>
  <si>
    <t>Ertragsrechnung</t>
  </si>
  <si>
    <t>Wareneinsatz</t>
  </si>
  <si>
    <t>Rohertrag</t>
  </si>
  <si>
    <t>Steuern, Vers., Beiträge</t>
  </si>
  <si>
    <t>Betriebsbedingte Kosten</t>
  </si>
  <si>
    <t>Betriebsergebnis 1</t>
  </si>
  <si>
    <t>Miete</t>
  </si>
  <si>
    <t>Abschreibungen</t>
  </si>
  <si>
    <t>Anlagebedingte Kosten</t>
  </si>
  <si>
    <t>Gesamtkosten</t>
  </si>
  <si>
    <t>Betriebsgewinn vor Steuern</t>
  </si>
  <si>
    <t>Liquiditätsrechnung</t>
  </si>
  <si>
    <t>Jan.</t>
  </si>
  <si>
    <t>Febr.</t>
  </si>
  <si>
    <t>März</t>
  </si>
  <si>
    <t>April</t>
  </si>
  <si>
    <t>Mai</t>
  </si>
  <si>
    <t>Juni</t>
  </si>
  <si>
    <t>Juli</t>
  </si>
  <si>
    <t>August</t>
  </si>
  <si>
    <t>Sept.</t>
  </si>
  <si>
    <t>Okt.</t>
  </si>
  <si>
    <t>Nov.</t>
  </si>
  <si>
    <t>Dez.</t>
  </si>
  <si>
    <t>kumuliert</t>
  </si>
  <si>
    <t>Betriebsvergleich</t>
  </si>
  <si>
    <t xml:space="preserve"> - Neuanschaffungen</t>
  </si>
  <si>
    <t xml:space="preserve"> - Warenlagererhöhung</t>
  </si>
  <si>
    <t>Werbung</t>
  </si>
  <si>
    <t>Steuerberatung, Buchführung</t>
  </si>
  <si>
    <t>sonstige Kosten</t>
  </si>
  <si>
    <t>Erlöse: lt. Umsatzplan</t>
  </si>
  <si>
    <t>Umsatz netto</t>
  </si>
  <si>
    <t>GWG bis 150 €</t>
  </si>
  <si>
    <t>Kosten der Warenabgabe</t>
  </si>
  <si>
    <t>Kfz-Kosten, Reisekosten</t>
  </si>
  <si>
    <t xml:space="preserve"> - private Versicherungen</t>
  </si>
  <si>
    <t>Fortschreibung Kontostand</t>
  </si>
  <si>
    <t>Büro, Porto, Telefon</t>
  </si>
  <si>
    <t>Ertrags- und Liquiditätsvorschau Jahr 1 bis Jahr 3</t>
  </si>
  <si>
    <t xml:space="preserve"> - Privatausgaben</t>
  </si>
  <si>
    <t xml:space="preserve">Betriebswirtschaftliche Gründungsplanung für: </t>
  </si>
  <si>
    <t xml:space="preserve"> - Privatausgaben </t>
  </si>
  <si>
    <t>€</t>
  </si>
  <si>
    <t>Strom, Gas, Wasser</t>
  </si>
  <si>
    <t>2012</t>
  </si>
  <si>
    <t>2013</t>
  </si>
  <si>
    <t>2014</t>
  </si>
  <si>
    <t>Finanz-</t>
  </si>
  <si>
    <t>amt</t>
  </si>
  <si>
    <t>8-35</t>
  </si>
  <si>
    <t>Umsatzvorschau (Zielumsatz Jahr 2014)</t>
  </si>
  <si>
    <t>Monat</t>
  </si>
  <si>
    <t>Summe</t>
  </si>
  <si>
    <t>Produkt/</t>
  </si>
  <si>
    <t>Aug.</t>
  </si>
  <si>
    <t>Leistungsangebot</t>
  </si>
  <si>
    <t>Bier</t>
  </si>
  <si>
    <t>Sonstige Getränke</t>
  </si>
  <si>
    <t>Speisen Restaurant</t>
  </si>
  <si>
    <t>Mitnahme Speisen</t>
  </si>
  <si>
    <t>Kegelbahn</t>
  </si>
  <si>
    <t>Bruttoumsatzerlöse</t>
  </si>
  <si>
    <t>Nettoumsatzerlöse</t>
  </si>
  <si>
    <t>Jahr 2012:</t>
  </si>
  <si>
    <t>Jahr 2013:</t>
  </si>
  <si>
    <t>0,75 Erreichungsgrad</t>
  </si>
  <si>
    <t>Kostenplan am Anfang</t>
  </si>
  <si>
    <t>Raumkosten</t>
  </si>
  <si>
    <t>Fahrtkosten</t>
  </si>
  <si>
    <t>Buchführung</t>
  </si>
  <si>
    <t>Steuerberatung</t>
  </si>
  <si>
    <t>Betriebshaftpflicht</t>
  </si>
  <si>
    <t>Strom/Energie</t>
  </si>
  <si>
    <t>Leasing Kasse</t>
  </si>
  <si>
    <t>Gas (Heizung)</t>
  </si>
  <si>
    <t>Kosten gesamt netto</t>
  </si>
  <si>
    <t>darauf Vorsteuer</t>
  </si>
  <si>
    <t>Kosten brutto</t>
  </si>
  <si>
    <t>Personalkosten Jahr 2013 und 2014 gesteigert</t>
  </si>
  <si>
    <t>Paul Kellner</t>
  </si>
  <si>
    <t>Gaststätte "Zum Dorfkrug"</t>
  </si>
  <si>
    <t>0,50 Erreichungsgrad</t>
  </si>
  <si>
    <t xml:space="preserve"> - Mehrwertsteuer 7 %</t>
  </si>
  <si>
    <t xml:space="preserve"> - Mehrwertsteuer 19 %</t>
  </si>
  <si>
    <t>Produkt/Leistungsangebot</t>
  </si>
  <si>
    <t xml:space="preserve"> + Abschreibungen</t>
  </si>
  <si>
    <t xml:space="preserve"> + Darlehensaufnahme</t>
  </si>
  <si>
    <t xml:space="preserve"> + Privateinlagen</t>
  </si>
  <si>
    <t xml:space="preserve"> + Zuschüsse (Einstiegsgeld, Hartz IV, Coaching)</t>
  </si>
  <si>
    <t xml:space="preserve"> + Zuschüsse (Einstiegsgeld, Hartz IV)</t>
  </si>
  <si>
    <r>
      <t xml:space="preserve">Gaststätte </t>
    </r>
    <r>
      <rPr>
        <b/>
        <sz val="14"/>
        <rFont val="Calibri"/>
        <family val="2"/>
      </rPr>
      <t>„</t>
    </r>
    <r>
      <rPr>
        <b/>
        <sz val="14"/>
        <rFont val="Arial"/>
        <family val="2"/>
      </rPr>
      <t>Zum Dorfkrug”</t>
    </r>
  </si>
  <si>
    <r>
      <t xml:space="preserve">Benutzerhinweise:  Excel-Vorlagen für die Gründungsplanung - kein fertiges Programm! Formeln müssen im Einzelfall geprüft werden. Das Schema ist gedacht für die Nutzung durch den fachkundigen, </t>
    </r>
    <r>
      <rPr>
        <b/>
        <sz val="10"/>
        <rFont val="Arial"/>
        <family val="2"/>
      </rPr>
      <t>erfahrenen Berater</t>
    </r>
    <r>
      <rPr>
        <sz val="10"/>
        <rFont val="Arial"/>
        <family val="0"/>
      </rPr>
      <t xml:space="preserve"> und kann nach Bedarf geändert, angepasst und auch erweitert werden!</t>
    </r>
  </si>
  <si>
    <t>abzüglich MwSt.</t>
  </si>
  <si>
    <t>Personalkosten Löhne/Gehälter</t>
  </si>
  <si>
    <t>Steuern, Versicherungen, Beiträge</t>
  </si>
  <si>
    <t>Zinsen Fremdkapital langfristig</t>
  </si>
  <si>
    <t>sonstige anlagebedingte Kosten</t>
  </si>
  <si>
    <t xml:space="preserve"> - Mietkaution/1. Miete/USt etc.</t>
  </si>
  <si>
    <t xml:space="preserve"> - Gewerbesteuer/private ESt</t>
  </si>
  <si>
    <t xml:space="preserve"> = Cashflow</t>
  </si>
  <si>
    <t>BBG</t>
  </si>
  <si>
    <t>Gaststätte „Zum Dorfkrug”</t>
  </si>
  <si>
    <t>Ertrags- und Liquiditätsvorschau - monatsweise - Jahr 2012</t>
  </si>
  <si>
    <t>Steuern, Versicheringen, Beiträge</t>
  </si>
  <si>
    <t>sonstige anlagebedige Kosten</t>
  </si>
  <si>
    <t xml:space="preserve"> = Cashfllow</t>
  </si>
  <si>
    <t>Ertrags- und Liquiditätsvorschau - monatsweise - Jahr 2013</t>
  </si>
  <si>
    <t>Ertrags- und Liquiditätsvorschau - monatsweise - Jahr 2014</t>
  </si>
  <si>
    <t>sonstiige anlagebedingte Kosten</t>
  </si>
  <si>
    <t xml:space="preserve"> - Gewerbesteuer/priv. ESt</t>
  </si>
  <si>
    <t>Vom Gründer zu ermitteln! Gegebenenfalls Verträge und weitere Ermittlungsgrundlagen beifügen!</t>
  </si>
  <si>
    <t>Personal (Zwei Aushilfen)</t>
  </si>
  <si>
    <t>Wareneinsatz variabel gemäß Umsatz und geplanter Kalkulation</t>
  </si>
  <si>
    <t>Restkosten im Weiteren fix</t>
  </si>
  <si>
    <t>Betr.-Vgl.</t>
  </si>
  <si>
    <t xml:space="preserve">                                   kurzfristig</t>
  </si>
  <si>
    <t xml:space="preserve">                           kurzfristig</t>
  </si>
  <si>
    <t xml:space="preserve">                                 kurzfristig</t>
  </si>
  <si>
    <t xml:space="preserve">                                  kurzfristig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</si>
</sst>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#"/>
    <numFmt numFmtId="175" formatCode="#,##0.00\ _€"/>
    <numFmt numFmtId="176" formatCode="#,##0.00\ &quot;€&quot;"/>
    <numFmt numFmtId="177" formatCode="#,##0\ _€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1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14" xfId="0" applyFill="1" applyBorder="1" applyAlignment="1">
      <alignment horizontal="centerContinuous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" fontId="0" fillId="0" borderId="18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18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20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0" fontId="0" fillId="33" borderId="23" xfId="0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173" fontId="5" fillId="33" borderId="25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73" fontId="5" fillId="33" borderId="16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33" borderId="28" xfId="0" applyFill="1" applyBorder="1" applyAlignment="1" quotePrefix="1">
      <alignment horizontal="centerContinuous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3" borderId="29" xfId="0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0" fontId="0" fillId="33" borderId="30" xfId="0" applyFill="1" applyBorder="1" applyAlignment="1">
      <alignment/>
    </xf>
    <xf numFmtId="49" fontId="0" fillId="33" borderId="3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41" xfId="0" applyNumberFormat="1" applyFont="1" applyBorder="1" applyAlignment="1">
      <alignment/>
    </xf>
    <xf numFmtId="175" fontId="0" fillId="0" borderId="26" xfId="0" applyNumberFormat="1" applyFont="1" applyFill="1" applyBorder="1" applyAlignment="1">
      <alignment/>
    </xf>
    <xf numFmtId="175" fontId="0" fillId="0" borderId="41" xfId="0" applyNumberFormat="1" applyFont="1" applyFill="1" applyBorder="1" applyAlignment="1">
      <alignment/>
    </xf>
    <xf numFmtId="175" fontId="0" fillId="0" borderId="42" xfId="0" applyNumberFormat="1" applyFont="1" applyFill="1" applyBorder="1" applyAlignment="1">
      <alignment/>
    </xf>
    <xf numFmtId="175" fontId="0" fillId="0" borderId="43" xfId="0" applyNumberFormat="1" applyFont="1" applyFill="1" applyBorder="1" applyAlignment="1">
      <alignment/>
    </xf>
    <xf numFmtId="175" fontId="0" fillId="0" borderId="44" xfId="0" applyNumberFormat="1" applyFont="1" applyFill="1" applyBorder="1" applyAlignment="1">
      <alignment/>
    </xf>
    <xf numFmtId="175" fontId="0" fillId="0" borderId="45" xfId="0" applyNumberFormat="1" applyFont="1" applyFill="1" applyBorder="1" applyAlignment="1">
      <alignment/>
    </xf>
    <xf numFmtId="0" fontId="9" fillId="34" borderId="36" xfId="53" applyFont="1" applyFill="1" applyBorder="1" applyAlignment="1">
      <alignment horizontal="center"/>
      <protection/>
    </xf>
    <xf numFmtId="175" fontId="0" fillId="0" borderId="15" xfId="0" applyNumberFormat="1" applyFont="1" applyBorder="1" applyAlignment="1">
      <alignment horizontal="right"/>
    </xf>
    <xf numFmtId="175" fontId="0" fillId="0" borderId="41" xfId="0" applyNumberFormat="1" applyFont="1" applyBorder="1" applyAlignment="1">
      <alignment horizontal="right"/>
    </xf>
    <xf numFmtId="175" fontId="0" fillId="0" borderId="26" xfId="0" applyNumberFormat="1" applyFont="1" applyFill="1" applyBorder="1" applyAlignment="1">
      <alignment horizontal="right"/>
    </xf>
    <xf numFmtId="175" fontId="0" fillId="0" borderId="41" xfId="0" applyNumberFormat="1" applyFont="1" applyFill="1" applyBorder="1" applyAlignment="1">
      <alignment horizontal="right"/>
    </xf>
    <xf numFmtId="175" fontId="0" fillId="0" borderId="42" xfId="0" applyNumberFormat="1" applyFont="1" applyFill="1" applyBorder="1" applyAlignment="1">
      <alignment horizontal="right"/>
    </xf>
    <xf numFmtId="175" fontId="0" fillId="0" borderId="43" xfId="0" applyNumberFormat="1" applyFont="1" applyFill="1" applyBorder="1" applyAlignment="1">
      <alignment horizontal="right"/>
    </xf>
    <xf numFmtId="175" fontId="0" fillId="0" borderId="44" xfId="0" applyNumberFormat="1" applyFont="1" applyFill="1" applyBorder="1" applyAlignment="1">
      <alignment horizontal="right"/>
    </xf>
    <xf numFmtId="175" fontId="0" fillId="0" borderId="4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44" xfId="0" applyBorder="1" applyAlignment="1">
      <alignment horizontal="right"/>
    </xf>
    <xf numFmtId="0" fontId="0" fillId="33" borderId="23" xfId="0" applyFill="1" applyBorder="1" applyAlignment="1">
      <alignment/>
    </xf>
    <xf numFmtId="0" fontId="9" fillId="34" borderId="46" xfId="53" applyFont="1" applyFill="1" applyBorder="1" applyAlignment="1">
      <alignment horizontal="center"/>
      <protection/>
    </xf>
    <xf numFmtId="0" fontId="9" fillId="34" borderId="47" xfId="53" applyFont="1" applyFill="1" applyBorder="1" applyAlignment="1">
      <alignment horizontal="center"/>
      <protection/>
    </xf>
    <xf numFmtId="177" fontId="0" fillId="0" borderId="18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48" xfId="0" applyNumberFormat="1" applyFill="1" applyBorder="1" applyAlignment="1">
      <alignment/>
    </xf>
    <xf numFmtId="177" fontId="0" fillId="0" borderId="3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49" xfId="0" applyNumberFormat="1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36" xfId="0" applyNumberFormat="1" applyFont="1" applyFill="1" applyBorder="1" applyAlignment="1">
      <alignment vertical="center"/>
    </xf>
    <xf numFmtId="177" fontId="0" fillId="0" borderId="51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0" borderId="49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0" fillId="0" borderId="48" xfId="0" applyNumberFormat="1" applyFill="1" applyBorder="1" applyAlignment="1">
      <alignment horizontal="right"/>
    </xf>
    <xf numFmtId="177" fontId="0" fillId="0" borderId="18" xfId="0" applyNumberFormat="1" applyFill="1" applyBorder="1" applyAlignment="1">
      <alignment horizontal="right"/>
    </xf>
    <xf numFmtId="177" fontId="0" fillId="0" borderId="36" xfId="0" applyNumberFormat="1" applyFill="1" applyBorder="1" applyAlignment="1">
      <alignment horizontal="right"/>
    </xf>
    <xf numFmtId="177" fontId="0" fillId="0" borderId="25" xfId="0" applyNumberFormat="1" applyFill="1" applyBorder="1" applyAlignment="1">
      <alignment horizontal="right"/>
    </xf>
    <xf numFmtId="177" fontId="0" fillId="0" borderId="16" xfId="0" applyNumberFormat="1" applyFill="1" applyBorder="1" applyAlignment="1">
      <alignment horizontal="right"/>
    </xf>
    <xf numFmtId="177" fontId="0" fillId="0" borderId="52" xfId="0" applyNumberFormat="1" applyFill="1" applyBorder="1" applyAlignment="1">
      <alignment horizontal="right"/>
    </xf>
    <xf numFmtId="177" fontId="0" fillId="0" borderId="24" xfId="0" applyNumberFormat="1" applyFill="1" applyBorder="1" applyAlignment="1">
      <alignment horizontal="right"/>
    </xf>
    <xf numFmtId="177" fontId="0" fillId="0" borderId="51" xfId="0" applyNumberFormat="1" applyFill="1" applyBorder="1" applyAlignment="1">
      <alignment horizontal="right"/>
    </xf>
    <xf numFmtId="177" fontId="0" fillId="0" borderId="53" xfId="0" applyNumberFormat="1" applyBorder="1" applyAlignment="1">
      <alignment horizontal="right"/>
    </xf>
    <xf numFmtId="177" fontId="0" fillId="0" borderId="51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173" fontId="0" fillId="34" borderId="14" xfId="0" applyNumberFormat="1" applyFill="1" applyBorder="1" applyAlignment="1">
      <alignment horizontal="center"/>
    </xf>
    <xf numFmtId="0" fontId="0" fillId="34" borderId="30" xfId="0" applyFill="1" applyBorder="1" applyAlignment="1">
      <alignment/>
    </xf>
    <xf numFmtId="173" fontId="0" fillId="34" borderId="31" xfId="0" applyNumberForma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177" fontId="0" fillId="0" borderId="26" xfId="0" applyNumberFormat="1" applyFill="1" applyBorder="1" applyAlignment="1">
      <alignment/>
    </xf>
    <xf numFmtId="177" fontId="0" fillId="0" borderId="48" xfId="0" applyNumberFormat="1" applyFont="1" applyFill="1" applyBorder="1" applyAlignment="1">
      <alignment vertical="center"/>
    </xf>
    <xf numFmtId="177" fontId="0" fillId="0" borderId="20" xfId="0" applyNumberFormat="1" applyFill="1" applyBorder="1" applyAlignment="1">
      <alignment horizontal="right"/>
    </xf>
    <xf numFmtId="177" fontId="0" fillId="0" borderId="19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0" fontId="0" fillId="0" borderId="4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17" fontId="0" fillId="0" borderId="36" xfId="0" applyNumberFormat="1" applyFill="1" applyBorder="1" applyAlignment="1" quotePrefix="1">
      <alignment horizontal="right"/>
    </xf>
    <xf numFmtId="0" fontId="0" fillId="0" borderId="51" xfId="0" applyBorder="1" applyAlignment="1">
      <alignment horizontal="right"/>
    </xf>
    <xf numFmtId="0" fontId="0" fillId="0" borderId="48" xfId="0" applyFill="1" applyBorder="1" applyAlignment="1">
      <alignment horizontal="right"/>
    </xf>
    <xf numFmtId="0" fontId="0" fillId="0" borderId="11" xfId="0" applyFont="1" applyFill="1" applyBorder="1" applyAlignment="1">
      <alignment/>
    </xf>
    <xf numFmtId="49" fontId="0" fillId="0" borderId="54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49" fontId="0" fillId="33" borderId="47" xfId="0" applyNumberForma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47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wrapText="1"/>
    </xf>
    <xf numFmtId="0" fontId="0" fillId="33" borderId="59" xfId="0" applyFont="1" applyFill="1" applyBorder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EV\DATEN\DOKORG\STANDARD\DOKUMENT\Mandant\00010637\000032S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satzvorschau"/>
    </sheetNames>
    <sheetDataSet>
      <sheetData sheetId="0">
        <row r="21">
          <cell r="B21">
            <v>14900</v>
          </cell>
        </row>
        <row r="22">
          <cell r="B22">
            <v>32.71028037383178</v>
          </cell>
          <cell r="C22">
            <v>32.71028037383178</v>
          </cell>
          <cell r="D22">
            <v>32.71028037383178</v>
          </cell>
          <cell r="E22">
            <v>32.71028037383178</v>
          </cell>
          <cell r="F22">
            <v>32.71028037383178</v>
          </cell>
          <cell r="G22">
            <v>32.71028037383178</v>
          </cell>
          <cell r="H22">
            <v>32.71028037383178</v>
          </cell>
          <cell r="I22">
            <v>32.71028037383178</v>
          </cell>
          <cell r="J22">
            <v>32.71028037383178</v>
          </cell>
          <cell r="K22">
            <v>32.71028037383178</v>
          </cell>
          <cell r="L22">
            <v>32.71028037383178</v>
          </cell>
          <cell r="M22">
            <v>32.71028037383178</v>
          </cell>
        </row>
        <row r="23">
          <cell r="B23">
            <v>2299.159663865546</v>
          </cell>
          <cell r="C23">
            <v>5572.268907563026</v>
          </cell>
          <cell r="D23">
            <v>2378.9915966386557</v>
          </cell>
          <cell r="E23">
            <v>3177.310924369748</v>
          </cell>
          <cell r="F23">
            <v>3177.310924369748</v>
          </cell>
          <cell r="G23">
            <v>4055.46218487395</v>
          </cell>
          <cell r="H23">
            <v>3257.142857142858</v>
          </cell>
          <cell r="I23">
            <v>3177.310924369748</v>
          </cell>
          <cell r="J23">
            <v>3177.310924369748</v>
          </cell>
          <cell r="K23">
            <v>3177.310924369748</v>
          </cell>
          <cell r="L23">
            <v>3257.142857142858</v>
          </cell>
          <cell r="M23">
            <v>3336.9747899159665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view="pageLayout" zoomScaleNormal="75" workbookViewId="0" topLeftCell="A1">
      <selection activeCell="A1" sqref="A1:D2"/>
    </sheetView>
  </sheetViews>
  <sheetFormatPr defaultColWidth="11.421875" defaultRowHeight="12.75"/>
  <cols>
    <col min="1" max="1" width="41.421875" style="0" customWidth="1"/>
    <col min="2" max="8" width="10.7109375" style="0" customWidth="1"/>
    <col min="9" max="9" width="10.421875" style="0" customWidth="1"/>
    <col min="10" max="10" width="35.57421875" style="0" customWidth="1"/>
  </cols>
  <sheetData>
    <row r="1" spans="1:10" ht="21" customHeight="1">
      <c r="A1" s="158" t="s">
        <v>42</v>
      </c>
      <c r="B1" s="159"/>
      <c r="C1" s="159"/>
      <c r="D1" s="159"/>
      <c r="E1" s="34"/>
      <c r="F1" s="34"/>
      <c r="G1" s="34"/>
      <c r="H1" s="35" t="s">
        <v>81</v>
      </c>
      <c r="I1" s="35"/>
      <c r="J1" s="48"/>
    </row>
    <row r="2" spans="1:10" ht="21" customHeight="1">
      <c r="A2" s="160"/>
      <c r="B2" s="161"/>
      <c r="C2" s="161"/>
      <c r="D2" s="161"/>
      <c r="E2" s="38"/>
      <c r="F2" s="38"/>
      <c r="G2" s="38"/>
      <c r="H2" s="38" t="s">
        <v>92</v>
      </c>
      <c r="I2" s="38"/>
      <c r="J2" s="40"/>
    </row>
    <row r="3" spans="1:10" s="43" customFormat="1" ht="13.5" customHeight="1">
      <c r="A3" s="41"/>
      <c r="B3" s="41"/>
      <c r="C3" s="41"/>
      <c r="D3" s="41"/>
      <c r="E3" s="42"/>
      <c r="F3" s="42"/>
      <c r="G3" s="42"/>
      <c r="H3" s="42"/>
      <c r="I3" s="42"/>
      <c r="J3" s="42"/>
    </row>
    <row r="4" spans="1:9" s="2" customFormat="1" ht="16.5" customHeight="1">
      <c r="A4" s="157" t="s">
        <v>40</v>
      </c>
      <c r="B4" s="157"/>
      <c r="C4" s="157"/>
      <c r="D4" s="157"/>
      <c r="E4" s="157"/>
      <c r="F4" s="157"/>
      <c r="G4" s="157"/>
      <c r="H4" s="157"/>
      <c r="I4" s="45"/>
    </row>
    <row r="5" spans="1:9" s="2" customFormat="1" ht="1.5" customHeight="1">
      <c r="A5" s="157"/>
      <c r="B5" s="157"/>
      <c r="C5" s="157"/>
      <c r="D5" s="157"/>
      <c r="E5" s="157"/>
      <c r="F5" s="157"/>
      <c r="G5" s="157"/>
      <c r="H5" s="157"/>
      <c r="I5" s="45"/>
    </row>
    <row r="6" spans="1:9" ht="16.5" thickBot="1">
      <c r="A6" s="9"/>
      <c r="B6" s="16"/>
      <c r="C6" s="16"/>
      <c r="D6" s="16"/>
      <c r="E6" s="16"/>
      <c r="F6" s="16"/>
      <c r="G6" s="16"/>
      <c r="H6" s="16"/>
      <c r="I6" s="45"/>
    </row>
    <row r="7" spans="1:10" ht="12.75" customHeight="1">
      <c r="A7" s="153"/>
      <c r="B7" s="51" t="s">
        <v>46</v>
      </c>
      <c r="C7" s="10"/>
      <c r="D7" s="51" t="s">
        <v>47</v>
      </c>
      <c r="E7" s="10"/>
      <c r="F7" s="51" t="s">
        <v>48</v>
      </c>
      <c r="G7" s="10"/>
      <c r="H7" s="150" t="s">
        <v>116</v>
      </c>
      <c r="I7" s="11" t="s">
        <v>49</v>
      </c>
      <c r="J7" s="162" t="s">
        <v>93</v>
      </c>
    </row>
    <row r="8" spans="1:10" ht="14.25">
      <c r="A8" s="101"/>
      <c r="B8" s="102" t="s">
        <v>44</v>
      </c>
      <c r="C8" s="12" t="s">
        <v>0</v>
      </c>
      <c r="D8" s="102" t="s">
        <v>44</v>
      </c>
      <c r="E8" s="13" t="s">
        <v>0</v>
      </c>
      <c r="F8" s="102" t="s">
        <v>44</v>
      </c>
      <c r="G8" s="13" t="s">
        <v>0</v>
      </c>
      <c r="H8" s="151" t="s">
        <v>102</v>
      </c>
      <c r="I8" s="13" t="s">
        <v>50</v>
      </c>
      <c r="J8" s="163"/>
    </row>
    <row r="9" spans="1:10" ht="12.75">
      <c r="A9" s="4" t="s">
        <v>1</v>
      </c>
      <c r="B9" s="29"/>
      <c r="C9" s="15"/>
      <c r="D9" s="14"/>
      <c r="E9" s="15"/>
      <c r="F9" s="14"/>
      <c r="G9" s="15"/>
      <c r="H9" s="15" t="s">
        <v>0</v>
      </c>
      <c r="I9" s="15" t="s">
        <v>0</v>
      </c>
      <c r="J9" s="163"/>
    </row>
    <row r="10" spans="1:10" ht="12.75">
      <c r="A10" s="5" t="s">
        <v>32</v>
      </c>
      <c r="B10" s="115">
        <f>'Ertragsvorschau Monat Jahr 1'!N10</f>
        <v>128400</v>
      </c>
      <c r="C10" s="116">
        <f>B10*100/$B$12</f>
        <v>118.68899729941633</v>
      </c>
      <c r="D10" s="109">
        <f>'Ertragsvorschau Monat Jahr 2'!N10</f>
        <v>192600</v>
      </c>
      <c r="E10" s="116">
        <f aca="true" t="shared" si="0" ref="E10:E32">D10*100/$D$12</f>
        <v>118.68899729941631</v>
      </c>
      <c r="F10" s="109">
        <f>'Ertragsvorschau Monat Jahr 3 '!N10</f>
        <v>256800</v>
      </c>
      <c r="G10" s="115">
        <f>F10*100/$F$12</f>
        <v>118.68899729941633</v>
      </c>
      <c r="H10" s="97"/>
      <c r="I10" s="142"/>
      <c r="J10" s="164"/>
    </row>
    <row r="11" spans="1:10" ht="12.75">
      <c r="A11" s="148" t="s">
        <v>94</v>
      </c>
      <c r="B11" s="117">
        <f>'Ertragsvorschau Monat Jahr 1'!N11</f>
        <v>20218.110421738787</v>
      </c>
      <c r="C11" s="116">
        <f>B11*100/$B$12</f>
        <v>18.688997299416325</v>
      </c>
      <c r="D11" s="104">
        <f>'Ertragsvorschau Monat Jahr 2'!N11</f>
        <v>30327.165632608183</v>
      </c>
      <c r="E11" s="116">
        <f t="shared" si="0"/>
        <v>18.688997299416325</v>
      </c>
      <c r="F11" s="104">
        <f>'Ertragsvorschau Monat Jahr 3 '!N11</f>
        <v>40436.220843477575</v>
      </c>
      <c r="G11" s="118">
        <f aca="true" t="shared" si="1" ref="G11:G36">F11*100/$F$12</f>
        <v>18.688997299416325</v>
      </c>
      <c r="H11" s="97"/>
      <c r="I11" s="147"/>
      <c r="J11" s="164"/>
    </row>
    <row r="12" spans="1:10" ht="12.75">
      <c r="A12" s="6" t="s">
        <v>33</v>
      </c>
      <c r="B12" s="119">
        <f>'Ertragsvorschau Monat Jahr 1'!N12</f>
        <v>108181.88957826121</v>
      </c>
      <c r="C12" s="120">
        <v>100</v>
      </c>
      <c r="D12" s="107">
        <f>'Ertragsvorschau Monat Jahr 2'!N12</f>
        <v>162272.83436739183</v>
      </c>
      <c r="E12" s="120">
        <f t="shared" si="0"/>
        <v>100</v>
      </c>
      <c r="F12" s="107">
        <f>'Ertragsvorschau Monat Jahr 3 '!N12</f>
        <v>216363.77915652242</v>
      </c>
      <c r="G12" s="119">
        <f t="shared" si="1"/>
        <v>100</v>
      </c>
      <c r="H12" s="98"/>
      <c r="I12" s="144"/>
      <c r="J12" s="164"/>
    </row>
    <row r="13" spans="1:10" ht="12.75">
      <c r="A13" s="6" t="s">
        <v>2</v>
      </c>
      <c r="B13" s="119">
        <f>'Ertragsvorschau Monat Jahr 1'!N13</f>
        <v>31443.066205921627</v>
      </c>
      <c r="C13" s="121">
        <f aca="true" t="shared" si="2" ref="C13:C32">B13*100/$B$12</f>
        <v>29.065000000000005</v>
      </c>
      <c r="D13" s="107">
        <f>'Ertragsvorschau Monat Jahr 2'!N13</f>
        <v>47164.59930888243</v>
      </c>
      <c r="E13" s="121">
        <f t="shared" si="0"/>
        <v>29.064999999999998</v>
      </c>
      <c r="F13" s="107">
        <f>'Ertragsvorschau Monat Jahr 3 '!N13</f>
        <v>62886.13241184325</v>
      </c>
      <c r="G13" s="117">
        <f t="shared" si="1"/>
        <v>29.065000000000005</v>
      </c>
      <c r="H13" s="97">
        <v>28.4</v>
      </c>
      <c r="I13" s="144">
        <v>28</v>
      </c>
      <c r="J13" s="164"/>
    </row>
    <row r="14" spans="1:10" ht="12.75">
      <c r="A14" s="6" t="s">
        <v>3</v>
      </c>
      <c r="B14" s="119">
        <f>'Ertragsvorschau Monat Jahr 1'!N14</f>
        <v>76738.82337233958</v>
      </c>
      <c r="C14" s="122">
        <f t="shared" si="2"/>
        <v>70.93499999999999</v>
      </c>
      <c r="D14" s="107">
        <f>'Ertragsvorschau Monat Jahr 2'!N14</f>
        <v>115108.2350585094</v>
      </c>
      <c r="E14" s="122">
        <f t="shared" si="0"/>
        <v>70.935</v>
      </c>
      <c r="F14" s="107">
        <f>'Ertragsvorschau Monat Jahr 3 '!N14</f>
        <v>153477.64674467916</v>
      </c>
      <c r="G14" s="119">
        <f t="shared" si="1"/>
        <v>70.93499999999999</v>
      </c>
      <c r="H14" s="98"/>
      <c r="I14" s="144"/>
      <c r="J14" s="164"/>
    </row>
    <row r="15" spans="1:10" ht="12.75">
      <c r="A15" s="148" t="s">
        <v>95</v>
      </c>
      <c r="B15" s="115">
        <f>'Ertragsvorschau Monat Jahr 1'!N15</f>
        <v>12480</v>
      </c>
      <c r="C15" s="116">
        <f t="shared" si="2"/>
        <v>11.5361268403171</v>
      </c>
      <c r="D15" s="104">
        <f>'Ertragsvorschau Monat Jahr 2'!N15</f>
        <v>18720</v>
      </c>
      <c r="E15" s="116">
        <f t="shared" si="0"/>
        <v>11.5361268403171</v>
      </c>
      <c r="F15" s="104">
        <f>'Ertragsvorschau Monat Jahr 3 '!N15</f>
        <v>36480</v>
      </c>
      <c r="G15" s="118">
        <f t="shared" si="1"/>
        <v>16.86049307430961</v>
      </c>
      <c r="H15" s="97"/>
      <c r="I15" s="142"/>
      <c r="J15" s="164"/>
    </row>
    <row r="16" spans="1:10" ht="12.75">
      <c r="A16" s="5" t="s">
        <v>29</v>
      </c>
      <c r="B16" s="118">
        <f>'Ertragsvorschau Monat Jahr 1'!N16</f>
        <v>0</v>
      </c>
      <c r="C16" s="116">
        <f t="shared" si="2"/>
        <v>0</v>
      </c>
      <c r="D16" s="104">
        <f>'Ertragsvorschau Monat Jahr 2'!N16</f>
        <v>0</v>
      </c>
      <c r="E16" s="116">
        <f t="shared" si="0"/>
        <v>0</v>
      </c>
      <c r="F16" s="104">
        <f>'Ertragsvorschau Monat Jahr 3 '!N16</f>
        <v>0</v>
      </c>
      <c r="G16" s="118">
        <f t="shared" si="1"/>
        <v>0</v>
      </c>
      <c r="H16" s="97"/>
      <c r="I16" s="143"/>
      <c r="J16" s="165"/>
    </row>
    <row r="17" spans="1:10" ht="12.75">
      <c r="A17" s="5" t="s">
        <v>36</v>
      </c>
      <c r="B17" s="118">
        <f>'Ertragsvorschau Monat Jahr 1'!N17</f>
        <v>0</v>
      </c>
      <c r="C17" s="116">
        <f t="shared" si="2"/>
        <v>0</v>
      </c>
      <c r="D17" s="104">
        <f>'Ertragsvorschau Monat Jahr 2'!N17</f>
        <v>0</v>
      </c>
      <c r="E17" s="116">
        <f t="shared" si="0"/>
        <v>0</v>
      </c>
      <c r="F17" s="104">
        <f>'Ertragsvorschau Monat Jahr 3 '!N17</f>
        <v>0</v>
      </c>
      <c r="G17" s="118">
        <f t="shared" si="1"/>
        <v>0</v>
      </c>
      <c r="H17" s="97"/>
      <c r="I17" s="143"/>
      <c r="J17" s="46"/>
    </row>
    <row r="18" spans="1:10" ht="12.75">
      <c r="A18" s="5" t="s">
        <v>39</v>
      </c>
      <c r="B18" s="118">
        <f>'Ertragsvorschau Monat Jahr 1'!N18</f>
        <v>720</v>
      </c>
      <c r="C18" s="116">
        <f t="shared" si="2"/>
        <v>0.6655457792490636</v>
      </c>
      <c r="D18" s="104">
        <f>'Ertragsvorschau Monat Jahr 2'!N18</f>
        <v>720</v>
      </c>
      <c r="E18" s="116">
        <f t="shared" si="0"/>
        <v>0.4436971861660423</v>
      </c>
      <c r="F18" s="104">
        <f>'Ertragsvorschau Monat Jahr 3 '!N18</f>
        <v>720</v>
      </c>
      <c r="G18" s="118">
        <f t="shared" si="1"/>
        <v>0.3327728896245318</v>
      </c>
      <c r="H18" s="97"/>
      <c r="I18" s="143"/>
      <c r="J18" s="46"/>
    </row>
    <row r="19" spans="1:10" ht="12.75">
      <c r="A19" s="148" t="s">
        <v>96</v>
      </c>
      <c r="B19" s="118">
        <f>'Ertragsvorschau Monat Jahr 1'!N19</f>
        <v>250</v>
      </c>
      <c r="C19" s="116">
        <f t="shared" si="2"/>
        <v>0.2310922844614804</v>
      </c>
      <c r="D19" s="104">
        <f>'Ertragsvorschau Monat Jahr 2'!N19</f>
        <v>250</v>
      </c>
      <c r="E19" s="116">
        <f t="shared" si="0"/>
        <v>0.15406152297432024</v>
      </c>
      <c r="F19" s="104">
        <f>'Ertragsvorschau Monat Jahr 3 '!N19</f>
        <v>250</v>
      </c>
      <c r="G19" s="118">
        <f t="shared" si="1"/>
        <v>0.1155461422307402</v>
      </c>
      <c r="H19" s="97"/>
      <c r="I19" s="143"/>
      <c r="J19" s="46"/>
    </row>
    <row r="20" spans="1:10" ht="12.75">
      <c r="A20" s="5" t="s">
        <v>30</v>
      </c>
      <c r="B20" s="118">
        <f>'Ertragsvorschau Monat Jahr 1'!N20</f>
        <v>4800</v>
      </c>
      <c r="C20" s="116">
        <f t="shared" si="2"/>
        <v>4.436971861660424</v>
      </c>
      <c r="D20" s="104">
        <f>'Ertragsvorschau Monat Jahr 2'!N20</f>
        <v>4800</v>
      </c>
      <c r="E20" s="116">
        <f t="shared" si="0"/>
        <v>2.957981241106949</v>
      </c>
      <c r="F20" s="104">
        <f>'Ertragsvorschau Monat Jahr 3 '!N20</f>
        <v>6000</v>
      </c>
      <c r="G20" s="118">
        <f t="shared" si="1"/>
        <v>2.7731074135377645</v>
      </c>
      <c r="H20" s="97"/>
      <c r="I20" s="143"/>
      <c r="J20" s="46"/>
    </row>
    <row r="21" spans="1:10" ht="12.75">
      <c r="A21" s="5" t="s">
        <v>31</v>
      </c>
      <c r="B21" s="117">
        <f>'Ertragsvorschau Monat Jahr 1'!N21</f>
        <v>1560</v>
      </c>
      <c r="C21" s="116">
        <f t="shared" si="2"/>
        <v>1.4420158550396376</v>
      </c>
      <c r="D21" s="104">
        <f>'Ertragsvorschau Monat Jahr 2'!N21</f>
        <v>1560</v>
      </c>
      <c r="E21" s="116">
        <f t="shared" si="0"/>
        <v>0.9613439033597583</v>
      </c>
      <c r="F21" s="104">
        <f>'Ertragsvorschau Monat Jahr 3 '!N21</f>
        <v>1560</v>
      </c>
      <c r="G21" s="118">
        <f t="shared" si="1"/>
        <v>0.7210079275198188</v>
      </c>
      <c r="H21" s="97"/>
      <c r="I21" s="147"/>
      <c r="J21" s="46"/>
    </row>
    <row r="22" spans="1:10" ht="12.75">
      <c r="A22" s="6" t="s">
        <v>5</v>
      </c>
      <c r="B22" s="119">
        <f>'Ertragsvorschau Monat Jahr 1'!N22</f>
        <v>19810</v>
      </c>
      <c r="C22" s="122">
        <f t="shared" si="2"/>
        <v>18.311752620727706</v>
      </c>
      <c r="D22" s="107">
        <f>'Ertragsvorschau Monat Jahr 2'!N22</f>
        <v>26050</v>
      </c>
      <c r="E22" s="122">
        <f t="shared" si="0"/>
        <v>16.053210693924168</v>
      </c>
      <c r="F22" s="107">
        <f>'Ertragsvorschau Monat Jahr 3 '!N22</f>
        <v>45010</v>
      </c>
      <c r="G22" s="119">
        <f t="shared" si="1"/>
        <v>20.802927447222466</v>
      </c>
      <c r="H22" s="98"/>
      <c r="I22" s="144"/>
      <c r="J22" s="46"/>
    </row>
    <row r="23" spans="1:10" ht="12.75">
      <c r="A23" s="6" t="s">
        <v>35</v>
      </c>
      <c r="B23" s="119">
        <f>'Ertragsvorschau Monat Jahr 1'!N23</f>
        <v>0</v>
      </c>
      <c r="C23" s="122">
        <f t="shared" si="2"/>
        <v>0</v>
      </c>
      <c r="D23" s="107">
        <f>'Ertragsvorschau Monat Jahr 2'!N23</f>
        <v>0</v>
      </c>
      <c r="E23" s="122">
        <f t="shared" si="0"/>
        <v>0</v>
      </c>
      <c r="F23" s="107">
        <f>'Ertragsvorschau Monat Jahr 3 '!N23</f>
        <v>0</v>
      </c>
      <c r="G23" s="119">
        <f t="shared" si="1"/>
        <v>0</v>
      </c>
      <c r="H23" s="97"/>
      <c r="I23" s="144"/>
      <c r="J23" s="46"/>
    </row>
    <row r="24" spans="1:10" ht="12.75">
      <c r="A24" s="6" t="s">
        <v>6</v>
      </c>
      <c r="B24" s="119">
        <f>'Ertragsvorschau Monat Jahr 1'!N24</f>
        <v>56928.82337233958</v>
      </c>
      <c r="C24" s="122">
        <f t="shared" si="2"/>
        <v>52.623247379272286</v>
      </c>
      <c r="D24" s="107">
        <f>'Ertragsvorschau Monat Jahr 2'!N24</f>
        <v>89058.2350585094</v>
      </c>
      <c r="E24" s="122">
        <f t="shared" si="0"/>
        <v>54.88178930607583</v>
      </c>
      <c r="F24" s="107">
        <f>'Ertragsvorschau Monat Jahr 3 '!N24</f>
        <v>108467.64674467918</v>
      </c>
      <c r="G24" s="119">
        <f t="shared" si="1"/>
        <v>50.13207255277754</v>
      </c>
      <c r="H24" s="98"/>
      <c r="I24" s="144"/>
      <c r="J24" s="46"/>
    </row>
    <row r="25" spans="1:10" ht="12.75">
      <c r="A25" s="5" t="s">
        <v>7</v>
      </c>
      <c r="B25" s="115">
        <f>'Ertragsvorschau Monat Jahr 1'!N25</f>
        <v>19704</v>
      </c>
      <c r="C25" s="116">
        <f t="shared" si="2"/>
        <v>18.21376949211604</v>
      </c>
      <c r="D25" s="104">
        <f>'Ertragsvorschau Monat Jahr 2'!N25</f>
        <v>22800</v>
      </c>
      <c r="E25" s="116">
        <f t="shared" si="0"/>
        <v>14.050410895258006</v>
      </c>
      <c r="F25" s="104">
        <f>'Ertragsvorschau Monat Jahr 3 '!N25</f>
        <v>22800</v>
      </c>
      <c r="G25" s="118">
        <f t="shared" si="1"/>
        <v>10.537808171443507</v>
      </c>
      <c r="H25" s="97">
        <v>10.5</v>
      </c>
      <c r="I25" s="142"/>
      <c r="J25" s="46"/>
    </row>
    <row r="26" spans="1:10" ht="12.75">
      <c r="A26" s="5" t="s">
        <v>45</v>
      </c>
      <c r="B26" s="118">
        <f>'Ertragsvorschau Monat Jahr 1'!N26</f>
        <v>10800</v>
      </c>
      <c r="C26" s="116">
        <f t="shared" si="2"/>
        <v>9.983186688735953</v>
      </c>
      <c r="D26" s="104">
        <f>'Ertragsvorschau Monat Jahr 2'!N26</f>
        <v>10800</v>
      </c>
      <c r="E26" s="116">
        <f t="shared" si="0"/>
        <v>6.655457792490634</v>
      </c>
      <c r="F26" s="104">
        <f>'Ertragsvorschau Monat Jahr 3 '!N26</f>
        <v>10800</v>
      </c>
      <c r="G26" s="118">
        <f t="shared" si="1"/>
        <v>4.991593344367977</v>
      </c>
      <c r="H26" s="97">
        <v>4.1</v>
      </c>
      <c r="I26" s="143"/>
      <c r="J26" s="46"/>
    </row>
    <row r="27" spans="1:10" ht="12.75">
      <c r="A27" s="5" t="s">
        <v>8</v>
      </c>
      <c r="B27" s="118">
        <f>'Ertragsvorschau Monat Jahr 1'!N27</f>
        <v>3360</v>
      </c>
      <c r="C27" s="116">
        <f t="shared" si="2"/>
        <v>3.1058803031622966</v>
      </c>
      <c r="D27" s="104">
        <f>'Ertragsvorschau Monat Jahr 2'!N27</f>
        <v>3360</v>
      </c>
      <c r="E27" s="116">
        <f t="shared" si="0"/>
        <v>2.070586868774864</v>
      </c>
      <c r="F27" s="104">
        <f>'Ertragsvorschau Monat Jahr 3 '!N27</f>
        <v>3360</v>
      </c>
      <c r="G27" s="118">
        <f t="shared" si="1"/>
        <v>1.5529401515811483</v>
      </c>
      <c r="H27" s="97">
        <v>2.1</v>
      </c>
      <c r="I27" s="143"/>
      <c r="J27" s="46"/>
    </row>
    <row r="28" spans="1:10" ht="12.75">
      <c r="A28" s="5" t="s">
        <v>34</v>
      </c>
      <c r="B28" s="118">
        <f>'Ertragsvorschau Monat Jahr 1'!N28</f>
        <v>0</v>
      </c>
      <c r="C28" s="116">
        <f t="shared" si="2"/>
        <v>0</v>
      </c>
      <c r="D28" s="104">
        <f>'Ertragsvorschau Monat Jahr 2'!N28</f>
        <v>0</v>
      </c>
      <c r="E28" s="116">
        <f t="shared" si="0"/>
        <v>0</v>
      </c>
      <c r="F28" s="104">
        <f>'Ertragsvorschau Monat Jahr 3 '!N28</f>
        <v>0</v>
      </c>
      <c r="G28" s="118">
        <f t="shared" si="1"/>
        <v>0</v>
      </c>
      <c r="H28" s="97"/>
      <c r="I28" s="143"/>
      <c r="J28" s="46"/>
    </row>
    <row r="29" spans="1:10" ht="12.75">
      <c r="A29" s="148" t="s">
        <v>97</v>
      </c>
      <c r="B29" s="118">
        <f>'Ertragsvorschau Monat Jahr 1'!N29</f>
        <v>0</v>
      </c>
      <c r="C29" s="116">
        <f t="shared" si="2"/>
        <v>0</v>
      </c>
      <c r="D29" s="104">
        <f>'Ertragsvorschau Monat Jahr 2'!N29</f>
        <v>0</v>
      </c>
      <c r="E29" s="116">
        <f t="shared" si="0"/>
        <v>0</v>
      </c>
      <c r="F29" s="104">
        <f>'Ertragsvorschau Monat Jahr 3 '!N29</f>
        <v>0</v>
      </c>
      <c r="G29" s="118">
        <f t="shared" si="1"/>
        <v>0</v>
      </c>
      <c r="H29" s="97"/>
      <c r="I29" s="143"/>
      <c r="J29" s="46"/>
    </row>
    <row r="30" spans="1:10" ht="12.75">
      <c r="A30" s="148" t="s">
        <v>120</v>
      </c>
      <c r="B30" s="118">
        <f>'Ertragsvorschau Monat Jahr 1'!N30</f>
        <v>0</v>
      </c>
      <c r="C30" s="116">
        <f t="shared" si="2"/>
        <v>0</v>
      </c>
      <c r="D30" s="104">
        <f>'Ertragsvorschau Monat Jahr 2'!N30</f>
        <v>0</v>
      </c>
      <c r="E30" s="116">
        <f t="shared" si="0"/>
        <v>0</v>
      </c>
      <c r="F30" s="104">
        <f>'Ertragsvorschau Monat Jahr 3 '!N30</f>
        <v>0</v>
      </c>
      <c r="G30" s="118">
        <f t="shared" si="1"/>
        <v>0</v>
      </c>
      <c r="H30" s="97"/>
      <c r="I30" s="143"/>
      <c r="J30" s="46"/>
    </row>
    <row r="31" spans="1:10" ht="12.75">
      <c r="A31" s="148" t="s">
        <v>98</v>
      </c>
      <c r="B31" s="117">
        <f>'Ertragsvorschau Monat Jahr 1'!N31</f>
        <v>0</v>
      </c>
      <c r="C31" s="116">
        <f t="shared" si="2"/>
        <v>0</v>
      </c>
      <c r="D31" s="104">
        <f>'Ertragsvorschau Monat Jahr 2'!N31</f>
        <v>0</v>
      </c>
      <c r="E31" s="116">
        <f t="shared" si="0"/>
        <v>0</v>
      </c>
      <c r="F31" s="104">
        <f>'Ertragsvorschau Monat Jahr 3 '!N31</f>
        <v>0</v>
      </c>
      <c r="G31" s="118">
        <f t="shared" si="1"/>
        <v>0</v>
      </c>
      <c r="H31" s="97"/>
      <c r="I31" s="147"/>
      <c r="J31" s="46"/>
    </row>
    <row r="32" spans="1:10" ht="12.75">
      <c r="A32" s="6" t="s">
        <v>9</v>
      </c>
      <c r="B32" s="119">
        <f>'Ertragsvorschau Monat Jahr 1'!N32</f>
        <v>33864</v>
      </c>
      <c r="C32" s="122">
        <f t="shared" si="2"/>
        <v>31.30283648401429</v>
      </c>
      <c r="D32" s="107">
        <f>'Ertragsvorschau Monat Jahr 2'!N32</f>
        <v>36960</v>
      </c>
      <c r="E32" s="122">
        <f t="shared" si="0"/>
        <v>22.776455556523505</v>
      </c>
      <c r="F32" s="107">
        <f>'Ertragsvorschau Monat Jahr 3 '!N32</f>
        <v>36960</v>
      </c>
      <c r="G32" s="119">
        <f t="shared" si="1"/>
        <v>17.08234166739263</v>
      </c>
      <c r="H32" s="98"/>
      <c r="I32" s="144"/>
      <c r="J32" s="46"/>
    </row>
    <row r="33" spans="1:10" ht="12.75">
      <c r="A33" s="6"/>
      <c r="B33" s="119"/>
      <c r="C33" s="116"/>
      <c r="D33" s="104"/>
      <c r="E33" s="116"/>
      <c r="F33" s="104"/>
      <c r="G33" s="118"/>
      <c r="H33" s="97"/>
      <c r="I33" s="144"/>
      <c r="J33" s="46"/>
    </row>
    <row r="34" spans="1:10" ht="12.75">
      <c r="A34" s="6" t="s">
        <v>10</v>
      </c>
      <c r="B34" s="119">
        <f>'Ertragsvorschau Monat Jahr 1'!N34</f>
        <v>53674</v>
      </c>
      <c r="C34" s="122">
        <f>B34*100/$B$12</f>
        <v>49.614589104741995</v>
      </c>
      <c r="D34" s="107">
        <f>'Ertragsvorschau Monat Jahr 2'!N34</f>
        <v>63010</v>
      </c>
      <c r="E34" s="122">
        <f>D34*100/$D$12</f>
        <v>38.82966625044767</v>
      </c>
      <c r="F34" s="107">
        <f>'Ertragsvorschau Monat Jahr 3 '!N34</f>
        <v>144856.13241184328</v>
      </c>
      <c r="G34" s="119">
        <f t="shared" si="1"/>
        <v>66.95026911461511</v>
      </c>
      <c r="H34" s="98"/>
      <c r="I34" s="144"/>
      <c r="J34" s="46"/>
    </row>
    <row r="35" spans="1:10" ht="12.75">
      <c r="A35" s="6"/>
      <c r="B35" s="119"/>
      <c r="C35" s="116"/>
      <c r="D35" s="104"/>
      <c r="E35" s="116"/>
      <c r="F35" s="104"/>
      <c r="G35" s="118"/>
      <c r="H35" s="97"/>
      <c r="I35" s="144"/>
      <c r="J35" s="46"/>
    </row>
    <row r="36" spans="1:10" ht="12.75">
      <c r="A36" s="6" t="s">
        <v>11</v>
      </c>
      <c r="B36" s="119">
        <f>'Ertragsvorschau Monat Jahr 1'!N36</f>
        <v>23064.823372339586</v>
      </c>
      <c r="C36" s="122">
        <f>B36*100/$B$12</f>
        <v>21.320410895258007</v>
      </c>
      <c r="D36" s="107">
        <f>'Ertragsvorschau Monat Jahr 2'!N36</f>
        <v>52098.235058509395</v>
      </c>
      <c r="E36" s="122">
        <f>D36*100/$D$12</f>
        <v>32.10533374955232</v>
      </c>
      <c r="F36" s="107">
        <f>'Ertragsvorschau Monat Jahr 3 '!N36</f>
        <v>71507.64674467918</v>
      </c>
      <c r="G36" s="119">
        <f t="shared" si="1"/>
        <v>33.0497308853849</v>
      </c>
      <c r="H36" s="98">
        <v>14.8</v>
      </c>
      <c r="I36" s="145" t="s">
        <v>51</v>
      </c>
      <c r="J36" s="46"/>
    </row>
    <row r="37" spans="1:10" ht="12.75">
      <c r="A37" s="6"/>
      <c r="B37" s="119"/>
      <c r="C37" s="121"/>
      <c r="D37" s="107"/>
      <c r="E37" s="121"/>
      <c r="F37" s="107"/>
      <c r="G37" s="117"/>
      <c r="H37" s="99"/>
      <c r="I37" s="144"/>
      <c r="J37" s="46"/>
    </row>
    <row r="38" spans="1:10" ht="12.75">
      <c r="A38" s="7" t="s">
        <v>12</v>
      </c>
      <c r="B38" s="115"/>
      <c r="C38" s="123"/>
      <c r="D38" s="104"/>
      <c r="E38" s="123"/>
      <c r="F38" s="104"/>
      <c r="G38" s="115"/>
      <c r="H38" s="97"/>
      <c r="I38" s="142"/>
      <c r="J38" s="46"/>
    </row>
    <row r="39" spans="1:10" ht="12.75">
      <c r="A39" s="59" t="s">
        <v>87</v>
      </c>
      <c r="B39" s="118">
        <f>'Ertragsvorschau Monat Jahr 1'!N39</f>
        <v>3360</v>
      </c>
      <c r="C39" s="116"/>
      <c r="D39" s="104">
        <f>'Ertragsvorschau Monat Jahr 2'!N39</f>
        <v>3360</v>
      </c>
      <c r="E39" s="116"/>
      <c r="F39" s="104">
        <f>'Ertragsvorschau Monat Jahr 3 '!N39</f>
        <v>3360</v>
      </c>
      <c r="G39" s="118"/>
      <c r="H39" s="97"/>
      <c r="I39" s="143"/>
      <c r="J39" s="46"/>
    </row>
    <row r="40" spans="1:10" ht="12.75">
      <c r="A40" s="59" t="s">
        <v>88</v>
      </c>
      <c r="B40" s="118">
        <f>'Ertragsvorschau Monat Jahr 1'!N40</f>
        <v>23600</v>
      </c>
      <c r="C40" s="116"/>
      <c r="D40" s="104">
        <f>'Ertragsvorschau Monat Jahr 2'!N40</f>
        <v>-6400</v>
      </c>
      <c r="E40" s="116"/>
      <c r="F40" s="104">
        <f>'Ertragsvorschau Monat Jahr 3 '!N40</f>
        <v>-6400</v>
      </c>
      <c r="G40" s="118"/>
      <c r="H40" s="97"/>
      <c r="I40" s="143"/>
      <c r="J40" s="46"/>
    </row>
    <row r="41" spans="1:10" ht="12.75">
      <c r="A41" s="59" t="s">
        <v>90</v>
      </c>
      <c r="B41" s="118">
        <f>'Ertragsvorschau Monat Jahr 1'!N41</f>
        <v>0</v>
      </c>
      <c r="C41" s="116"/>
      <c r="D41" s="104">
        <f>'Ertragsvorschau Monat Jahr 2'!N41</f>
        <v>0</v>
      </c>
      <c r="E41" s="116"/>
      <c r="F41" s="104">
        <f>'Ertragsvorschau Monat Jahr 3 '!N41</f>
        <v>0</v>
      </c>
      <c r="G41" s="118"/>
      <c r="H41" s="97"/>
      <c r="I41" s="143"/>
      <c r="J41" s="46"/>
    </row>
    <row r="42" spans="1:10" ht="12.75">
      <c r="A42" s="59" t="s">
        <v>89</v>
      </c>
      <c r="B42" s="118">
        <f>'Ertragsvorschau Monat Jahr 1'!N42</f>
        <v>10000</v>
      </c>
      <c r="C42" s="116"/>
      <c r="D42" s="104">
        <f>'Ertragsvorschau Monat Jahr 2'!N42</f>
        <v>0</v>
      </c>
      <c r="E42" s="116"/>
      <c r="F42" s="104">
        <f>'Ertragsvorschau Monat Jahr 3 '!N42</f>
        <v>0</v>
      </c>
      <c r="G42" s="118"/>
      <c r="H42" s="97"/>
      <c r="I42" s="143"/>
      <c r="J42" s="46"/>
    </row>
    <row r="43" spans="1:10" ht="12.75">
      <c r="A43" s="60" t="s">
        <v>27</v>
      </c>
      <c r="B43" s="118">
        <f>'Ertragsvorschau Monat Jahr 1'!N43</f>
        <v>16900</v>
      </c>
      <c r="C43" s="116"/>
      <c r="D43" s="104">
        <f>'Ertragsvorschau Monat Jahr 2'!N43</f>
        <v>0</v>
      </c>
      <c r="E43" s="116"/>
      <c r="F43" s="104">
        <f>'Ertragsvorschau Monat Jahr 3 '!N43</f>
        <v>0</v>
      </c>
      <c r="G43" s="118"/>
      <c r="H43" s="97"/>
      <c r="I43" s="143"/>
      <c r="J43" s="46"/>
    </row>
    <row r="44" spans="1:10" ht="12.75">
      <c r="A44" s="8" t="s">
        <v>28</v>
      </c>
      <c r="B44" s="118">
        <f>'Ertragsvorschau Monat Jahr 1'!N44</f>
        <v>6000</v>
      </c>
      <c r="C44" s="116"/>
      <c r="D44" s="104">
        <f>'Ertragsvorschau Monat Jahr 2'!N44</f>
        <v>0</v>
      </c>
      <c r="E44" s="116"/>
      <c r="F44" s="104">
        <f>'Ertragsvorschau Monat Jahr 3 '!N44</f>
        <v>0</v>
      </c>
      <c r="G44" s="118"/>
      <c r="H44" s="97"/>
      <c r="I44" s="143"/>
      <c r="J44" s="46"/>
    </row>
    <row r="45" spans="1:10" ht="12.75">
      <c r="A45" s="59" t="s">
        <v>99</v>
      </c>
      <c r="B45" s="118">
        <f>'Ertragsvorschau Monat Jahr 1'!N45</f>
        <v>13100</v>
      </c>
      <c r="C45" s="116"/>
      <c r="D45" s="104">
        <f>'Ertragsvorschau Monat Jahr 2'!N45</f>
        <v>0</v>
      </c>
      <c r="E45" s="116"/>
      <c r="F45" s="104">
        <f>'Ertragsvorschau Monat Jahr 3 '!N45</f>
        <v>0</v>
      </c>
      <c r="G45" s="118"/>
      <c r="H45" s="97"/>
      <c r="I45" s="143"/>
      <c r="J45" s="46"/>
    </row>
    <row r="46" spans="1:10" ht="12.75">
      <c r="A46" s="59" t="s">
        <v>100</v>
      </c>
      <c r="B46" s="118">
        <f>'Ertragsvorschau Monat Jahr 1'!N46</f>
        <v>4600</v>
      </c>
      <c r="C46" s="116"/>
      <c r="D46" s="104">
        <f>'Ertragsvorschau Monat Jahr 2'!N46</f>
        <v>20000</v>
      </c>
      <c r="E46" s="116"/>
      <c r="F46" s="104">
        <f>'Ertragsvorschau Monat Jahr 3 '!N46</f>
        <v>32000</v>
      </c>
      <c r="G46" s="118"/>
      <c r="H46" s="97"/>
      <c r="I46" s="143"/>
      <c r="J46" s="46"/>
    </row>
    <row r="47" spans="1:10" ht="12.75">
      <c r="A47" s="8" t="s">
        <v>37</v>
      </c>
      <c r="B47" s="118">
        <f>'Ertragsvorschau Monat Jahr 1'!N47</f>
        <v>0</v>
      </c>
      <c r="C47" s="116"/>
      <c r="D47" s="104">
        <f>'Ertragsvorschau Monat Jahr 2'!N47</f>
        <v>0</v>
      </c>
      <c r="E47" s="116"/>
      <c r="F47" s="104">
        <f>'Ertragsvorschau Monat Jahr 3 '!N47</f>
        <v>0</v>
      </c>
      <c r="G47" s="118"/>
      <c r="H47" s="97"/>
      <c r="I47" s="143"/>
      <c r="J47" s="46"/>
    </row>
    <row r="48" spans="1:10" ht="12.75">
      <c r="A48" s="8" t="s">
        <v>41</v>
      </c>
      <c r="B48" s="117">
        <f>'Ertragsvorschau Monat Jahr 1'!N48</f>
        <v>16500</v>
      </c>
      <c r="C48" s="121"/>
      <c r="D48" s="106">
        <f>'Ertragsvorschau Monat Jahr 2'!N48</f>
        <v>30000</v>
      </c>
      <c r="E48" s="121"/>
      <c r="F48" s="106">
        <f>'Ertragsvorschau Monat Jahr 3 '!N48</f>
        <v>36000</v>
      </c>
      <c r="G48" s="117"/>
      <c r="H48" s="97"/>
      <c r="I48" s="147"/>
      <c r="J48" s="46"/>
    </row>
    <row r="49" spans="1:10" ht="13.5" thickBot="1">
      <c r="A49" s="149" t="s">
        <v>101</v>
      </c>
      <c r="B49" s="124">
        <f>'Ertragsvorschau Monat Jahr 1'!N49</f>
        <v>2924.8233723395824</v>
      </c>
      <c r="C49" s="125"/>
      <c r="D49" s="113">
        <f>'Ertragsvorschau Monat Jahr 2'!N49</f>
        <v>-941.7649414906045</v>
      </c>
      <c r="E49" s="125"/>
      <c r="F49" s="113">
        <f>'Ertragsvorschau Monat Jahr 3 '!N49</f>
        <v>467.6467446791794</v>
      </c>
      <c r="G49" s="126"/>
      <c r="H49" s="100"/>
      <c r="I49" s="146"/>
      <c r="J49" s="46"/>
    </row>
    <row r="50" spans="1:9" ht="12.75">
      <c r="A50" s="50" t="s">
        <v>38</v>
      </c>
      <c r="B50" s="116">
        <f>'Ertragsvorschau Monat Jahr 1'!N50</f>
        <v>2924.8233723395924</v>
      </c>
      <c r="C50" s="127"/>
      <c r="D50" s="128">
        <f>'Ertragsvorschau Monat Jahr 2'!N50</f>
        <v>1983.0584308489797</v>
      </c>
      <c r="E50" s="127"/>
      <c r="F50" s="128">
        <f>'Ertragsvorschau Monat Jahr 3 '!N50</f>
        <v>2450.705175528159</v>
      </c>
      <c r="G50" s="127"/>
      <c r="H50" s="1"/>
      <c r="I50" s="44"/>
    </row>
    <row r="51" spans="2:9" ht="12.75">
      <c r="B51" s="28"/>
      <c r="C51" s="28"/>
      <c r="D51" s="28"/>
      <c r="E51" s="28"/>
      <c r="F51" s="28"/>
      <c r="G51" s="28"/>
      <c r="H51" s="1"/>
      <c r="I51" s="44"/>
    </row>
    <row r="52" spans="2:9" ht="12.75">
      <c r="B52" s="1"/>
      <c r="C52" s="1"/>
      <c r="D52" s="1"/>
      <c r="E52" s="1"/>
      <c r="F52" s="1"/>
      <c r="G52" s="1"/>
      <c r="H52" s="1"/>
      <c r="I52" s="44"/>
    </row>
    <row r="53" spans="2:9" ht="12.75">
      <c r="B53" s="3"/>
      <c r="C53" s="3"/>
      <c r="D53" s="3"/>
      <c r="E53" s="3"/>
      <c r="F53" s="3"/>
      <c r="G53" s="3"/>
      <c r="H53" s="3"/>
      <c r="I53" s="47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  <row r="104" ht="12.75">
      <c r="I104" s="2"/>
    </row>
    <row r="105" ht="12.75">
      <c r="I105" s="2"/>
    </row>
    <row r="106" ht="12.75">
      <c r="I106" s="2"/>
    </row>
    <row r="107" ht="12.75">
      <c r="I107" s="2"/>
    </row>
    <row r="108" ht="12.75">
      <c r="I108" s="2"/>
    </row>
    <row r="109" ht="12.75">
      <c r="I109" s="2"/>
    </row>
    <row r="110" ht="12.75">
      <c r="I110" s="2"/>
    </row>
    <row r="111" ht="12.75">
      <c r="I111" s="2"/>
    </row>
    <row r="112" ht="12.75">
      <c r="I112" s="2"/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</sheetData>
  <sheetProtection/>
  <mergeCells count="3">
    <mergeCell ref="A4:H5"/>
    <mergeCell ref="A1:D2"/>
    <mergeCell ref="J7:J16"/>
  </mergeCells>
  <printOptions horizontalCentered="1"/>
  <pageMargins left="0.1968503937007874" right="0.1968503937007874" top="0.7874015748031497" bottom="0.5905511811023623" header="0.5118110236220472" footer="0.1968503937007874"/>
  <pageSetup horizontalDpi="600" verticalDpi="600" orientation="landscape" paperSize="9" scale="78" r:id="rId1"/>
  <headerFooter alignWithMargins="0">
    <oddFooter>&amp;L&amp;9Stand August 2012
(C) Copyright Deubner Verlag GmbH &amp;&amp; Co. KG - www.deubner-verlag.de&amp;R&amp;9Seite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view="pageLayout" zoomScaleNormal="75" workbookViewId="0" topLeftCell="A16">
      <selection activeCell="A14" sqref="A14"/>
    </sheetView>
  </sheetViews>
  <sheetFormatPr defaultColWidth="11.421875" defaultRowHeight="12.75"/>
  <cols>
    <col min="1" max="1" width="33.00390625" style="0" bestFit="1" customWidth="1"/>
    <col min="15" max="15" width="11.8515625" style="18" bestFit="1" customWidth="1"/>
    <col min="16" max="16" width="15.140625" style="0" customWidth="1"/>
  </cols>
  <sheetData>
    <row r="1" spans="1:16" ht="19.5" customHeight="1">
      <c r="A1" s="158" t="s">
        <v>42</v>
      </c>
      <c r="B1" s="159"/>
      <c r="C1" s="159"/>
      <c r="D1" s="159"/>
      <c r="E1" s="34"/>
      <c r="F1" s="34"/>
      <c r="G1" s="34"/>
      <c r="H1" s="34"/>
      <c r="I1" s="35" t="s">
        <v>81</v>
      </c>
      <c r="J1" s="35"/>
      <c r="K1" s="35"/>
      <c r="L1" s="35"/>
      <c r="M1" s="35"/>
      <c r="N1" s="35"/>
      <c r="O1" s="36"/>
      <c r="P1" s="37"/>
    </row>
    <row r="2" spans="1:16" ht="19.5" customHeight="1">
      <c r="A2" s="160"/>
      <c r="B2" s="161"/>
      <c r="C2" s="161"/>
      <c r="D2" s="161"/>
      <c r="E2" s="38"/>
      <c r="F2" s="38"/>
      <c r="G2" s="38"/>
      <c r="H2" s="38"/>
      <c r="I2" s="38" t="s">
        <v>103</v>
      </c>
      <c r="J2" s="38"/>
      <c r="K2" s="38"/>
      <c r="L2" s="38"/>
      <c r="M2" s="38"/>
      <c r="N2" s="38"/>
      <c r="O2" s="39"/>
      <c r="P2" s="40"/>
    </row>
    <row r="4" spans="1:16" ht="14.25" customHeight="1">
      <c r="A4" s="157" t="s">
        <v>104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8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8" ht="15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9"/>
      <c r="R6">
        <v>0.5</v>
      </c>
    </row>
    <row r="7" spans="1:16" ht="12.75">
      <c r="A7" s="153"/>
      <c r="B7" s="11" t="s">
        <v>13</v>
      </c>
      <c r="C7" s="54" t="s">
        <v>14</v>
      </c>
      <c r="D7" s="54" t="s">
        <v>15</v>
      </c>
      <c r="E7" s="54" t="s">
        <v>16</v>
      </c>
      <c r="F7" s="54" t="s">
        <v>17</v>
      </c>
      <c r="G7" s="54" t="s">
        <v>18</v>
      </c>
      <c r="H7" s="54" t="s">
        <v>19</v>
      </c>
      <c r="I7" s="54" t="s">
        <v>20</v>
      </c>
      <c r="J7" s="54" t="s">
        <v>21</v>
      </c>
      <c r="K7" s="54" t="s">
        <v>22</v>
      </c>
      <c r="L7" s="54" t="s">
        <v>23</v>
      </c>
      <c r="M7" s="54" t="s">
        <v>24</v>
      </c>
      <c r="N7" s="11" t="s">
        <v>25</v>
      </c>
      <c r="O7" s="55" t="s">
        <v>0</v>
      </c>
      <c r="P7" s="56" t="s">
        <v>26</v>
      </c>
    </row>
    <row r="8" spans="1:16" s="49" customFormat="1" ht="15" thickBot="1">
      <c r="A8" s="154"/>
      <c r="B8" s="103" t="s">
        <v>44</v>
      </c>
      <c r="C8" s="103" t="s">
        <v>44</v>
      </c>
      <c r="D8" s="103" t="s">
        <v>44</v>
      </c>
      <c r="E8" s="103" t="s">
        <v>44</v>
      </c>
      <c r="F8" s="103" t="s">
        <v>44</v>
      </c>
      <c r="G8" s="103" t="s">
        <v>44</v>
      </c>
      <c r="H8" s="103" t="s">
        <v>44</v>
      </c>
      <c r="I8" s="103" t="s">
        <v>44</v>
      </c>
      <c r="J8" s="103" t="s">
        <v>44</v>
      </c>
      <c r="K8" s="103" t="s">
        <v>44</v>
      </c>
      <c r="L8" s="103" t="s">
        <v>44</v>
      </c>
      <c r="M8" s="103" t="s">
        <v>44</v>
      </c>
      <c r="N8" s="103" t="s">
        <v>44</v>
      </c>
      <c r="O8" s="57"/>
      <c r="P8" s="58" t="s">
        <v>0</v>
      </c>
    </row>
    <row r="9" spans="1:16" ht="12.75">
      <c r="A9" s="4" t="s">
        <v>1</v>
      </c>
      <c r="B9" s="19"/>
      <c r="C9" s="19"/>
      <c r="D9" s="19"/>
      <c r="E9" s="19"/>
      <c r="F9" s="19"/>
      <c r="G9" s="19"/>
      <c r="H9" s="30"/>
      <c r="I9" s="30"/>
      <c r="J9" s="30"/>
      <c r="K9" s="30"/>
      <c r="L9" s="30"/>
      <c r="M9" s="30"/>
      <c r="N9" s="31"/>
      <c r="O9" s="20"/>
      <c r="P9" s="21"/>
    </row>
    <row r="10" spans="1:29" ht="12.75">
      <c r="A10" s="5" t="s">
        <v>32</v>
      </c>
      <c r="B10" s="104">
        <f>R10*$R$6</f>
        <v>7450</v>
      </c>
      <c r="C10" s="104">
        <f aca="true" t="shared" si="0" ref="C10:M11">S10*$R$6</f>
        <v>17700</v>
      </c>
      <c r="D10" s="104">
        <f t="shared" si="0"/>
        <v>7700</v>
      </c>
      <c r="E10" s="104">
        <f t="shared" si="0"/>
        <v>10200</v>
      </c>
      <c r="F10" s="104">
        <f t="shared" si="0"/>
        <v>10200</v>
      </c>
      <c r="G10" s="104">
        <f t="shared" si="0"/>
        <v>12950</v>
      </c>
      <c r="H10" s="104">
        <f t="shared" si="0"/>
        <v>10450</v>
      </c>
      <c r="I10" s="104">
        <f t="shared" si="0"/>
        <v>10200</v>
      </c>
      <c r="J10" s="104">
        <f t="shared" si="0"/>
        <v>10200</v>
      </c>
      <c r="K10" s="104">
        <f t="shared" si="0"/>
        <v>10200</v>
      </c>
      <c r="L10" s="104">
        <f t="shared" si="0"/>
        <v>10450</v>
      </c>
      <c r="M10" s="104">
        <f t="shared" si="0"/>
        <v>10700</v>
      </c>
      <c r="N10" s="105">
        <f>SUM(B10:M10)</f>
        <v>128400</v>
      </c>
      <c r="O10" s="108">
        <f>IF(N10&lt;&gt;0,N10/N$12*100,0)</f>
        <v>118.68899729941633</v>
      </c>
      <c r="P10" s="23"/>
      <c r="R10" s="22">
        <f>'[1]Umsatzvorschau'!$B$21</f>
        <v>14900</v>
      </c>
      <c r="S10" s="22">
        <v>35400</v>
      </c>
      <c r="T10" s="22">
        <v>15400</v>
      </c>
      <c r="U10" s="22">
        <v>20400</v>
      </c>
      <c r="V10" s="22">
        <v>20400</v>
      </c>
      <c r="W10" s="22">
        <v>25900</v>
      </c>
      <c r="X10" s="32">
        <v>20900</v>
      </c>
      <c r="Y10" s="32">
        <v>20400</v>
      </c>
      <c r="Z10" s="32">
        <v>20400</v>
      </c>
      <c r="AA10" s="32">
        <v>20400</v>
      </c>
      <c r="AB10" s="32">
        <v>20900</v>
      </c>
      <c r="AC10" s="32">
        <v>21400</v>
      </c>
    </row>
    <row r="11" spans="1:29" ht="12.75">
      <c r="A11" s="5" t="s">
        <v>94</v>
      </c>
      <c r="B11" s="106">
        <f>R11*$R$6</f>
        <v>1165.9349721196888</v>
      </c>
      <c r="C11" s="106">
        <f t="shared" si="0"/>
        <v>2802.489593968429</v>
      </c>
      <c r="D11" s="106">
        <f t="shared" si="0"/>
        <v>1205.8509385062437</v>
      </c>
      <c r="E11" s="106">
        <f t="shared" si="0"/>
        <v>1605.01060237179</v>
      </c>
      <c r="F11" s="106">
        <f t="shared" si="0"/>
        <v>1605.01060237179</v>
      </c>
      <c r="G11" s="106">
        <f t="shared" si="0"/>
        <v>2044.0862326238907</v>
      </c>
      <c r="H11" s="106">
        <f t="shared" si="0"/>
        <v>1644.9265687583447</v>
      </c>
      <c r="I11" s="106">
        <f t="shared" si="0"/>
        <v>1605.01060237179</v>
      </c>
      <c r="J11" s="106">
        <f t="shared" si="0"/>
        <v>1605.01060237179</v>
      </c>
      <c r="K11" s="106">
        <f t="shared" si="0"/>
        <v>1605.01060237179</v>
      </c>
      <c r="L11" s="106">
        <f t="shared" si="0"/>
        <v>1644.9265687583447</v>
      </c>
      <c r="M11" s="106">
        <f t="shared" si="0"/>
        <v>1684.842535144899</v>
      </c>
      <c r="N11" s="105">
        <f aca="true" t="shared" si="1" ref="N11:N46">SUM(B11:M11)</f>
        <v>20218.110421738787</v>
      </c>
      <c r="O11" s="108">
        <f>IF(N11&lt;&gt;0,N11/N$12*100,0)</f>
        <v>18.688997299416325</v>
      </c>
      <c r="P11" s="23"/>
      <c r="R11" s="22">
        <f>'[1]Umsatzvorschau'!$B$22+'[1]Umsatzvorschau'!$B$23</f>
        <v>2331.8699442393777</v>
      </c>
      <c r="S11" s="22">
        <f>'[1]Umsatzvorschau'!$C$22+'[1]Umsatzvorschau'!$C$23</f>
        <v>5604.979187936858</v>
      </c>
      <c r="T11" s="22">
        <f>'[1]Umsatzvorschau'!$D$22+'[1]Umsatzvorschau'!$D$23</f>
        <v>2411.7018770124873</v>
      </c>
      <c r="U11" s="22">
        <f>'[1]Umsatzvorschau'!$E$22+'[1]Umsatzvorschau'!$E$23</f>
        <v>3210.02120474358</v>
      </c>
      <c r="V11" s="22">
        <f>'[1]Umsatzvorschau'!$F$22+'[1]Umsatzvorschau'!$F$23</f>
        <v>3210.02120474358</v>
      </c>
      <c r="W11" s="22">
        <f>'[1]Umsatzvorschau'!$G$22+'[1]Umsatzvorschau'!$G$23</f>
        <v>4088.1724652477815</v>
      </c>
      <c r="X11" s="22">
        <f>'[1]Umsatzvorschau'!$H$22+'[1]Umsatzvorschau'!$H$23</f>
        <v>3289.8531375166895</v>
      </c>
      <c r="Y11" s="22">
        <f>'[1]Umsatzvorschau'!$I$22+'[1]Umsatzvorschau'!$I$23</f>
        <v>3210.02120474358</v>
      </c>
      <c r="Z11" s="22">
        <f>'[1]Umsatzvorschau'!$J$22+'[1]Umsatzvorschau'!$J$23</f>
        <v>3210.02120474358</v>
      </c>
      <c r="AA11" s="22">
        <f>'[1]Umsatzvorschau'!$K$22+'[1]Umsatzvorschau'!$K$23</f>
        <v>3210.02120474358</v>
      </c>
      <c r="AB11" s="22">
        <f>'[1]Umsatzvorschau'!$L$22+'[1]Umsatzvorschau'!$L$23</f>
        <v>3289.8531375166895</v>
      </c>
      <c r="AC11" s="22">
        <f>'[1]Umsatzvorschau'!$M$22+'[1]Umsatzvorschau'!$M$23</f>
        <v>3369.685070289798</v>
      </c>
    </row>
    <row r="12" spans="1:16" ht="12.75">
      <c r="A12" s="6" t="s">
        <v>33</v>
      </c>
      <c r="B12" s="107">
        <f>B10-B11</f>
        <v>6284.065027880311</v>
      </c>
      <c r="C12" s="107">
        <f aca="true" t="shared" si="2" ref="C12:M12">C10-C11</f>
        <v>14897.510406031572</v>
      </c>
      <c r="D12" s="107">
        <f t="shared" si="2"/>
        <v>6494.149061493757</v>
      </c>
      <c r="E12" s="107">
        <f t="shared" si="2"/>
        <v>8594.989397628211</v>
      </c>
      <c r="F12" s="107">
        <f t="shared" si="2"/>
        <v>8594.989397628211</v>
      </c>
      <c r="G12" s="107">
        <f t="shared" si="2"/>
        <v>10905.913767376109</v>
      </c>
      <c r="H12" s="107">
        <f t="shared" si="2"/>
        <v>8805.073431241655</v>
      </c>
      <c r="I12" s="107">
        <f t="shared" si="2"/>
        <v>8594.989397628211</v>
      </c>
      <c r="J12" s="107">
        <f t="shared" si="2"/>
        <v>8594.989397628211</v>
      </c>
      <c r="K12" s="107">
        <f t="shared" si="2"/>
        <v>8594.989397628211</v>
      </c>
      <c r="L12" s="107">
        <f t="shared" si="2"/>
        <v>8805.073431241655</v>
      </c>
      <c r="M12" s="107">
        <f t="shared" si="2"/>
        <v>9015.157464855101</v>
      </c>
      <c r="N12" s="107">
        <f>N10-N11</f>
        <v>108181.88957826121</v>
      </c>
      <c r="O12" s="108">
        <v>100</v>
      </c>
      <c r="P12" s="24">
        <v>100</v>
      </c>
    </row>
    <row r="13" spans="1:16" ht="12.75">
      <c r="A13" s="6" t="s">
        <v>2</v>
      </c>
      <c r="B13" s="107">
        <f>B12*0.29065</f>
        <v>1826.4635003534127</v>
      </c>
      <c r="C13" s="107">
        <f aca="true" t="shared" si="3" ref="C13:M13">C12*0.29065</f>
        <v>4329.961399513077</v>
      </c>
      <c r="D13" s="107">
        <f t="shared" si="3"/>
        <v>1887.5244247231606</v>
      </c>
      <c r="E13" s="107">
        <f t="shared" si="3"/>
        <v>2498.13366842064</v>
      </c>
      <c r="F13" s="107">
        <f t="shared" si="3"/>
        <v>2498.13366842064</v>
      </c>
      <c r="G13" s="107">
        <f t="shared" si="3"/>
        <v>3169.803836487866</v>
      </c>
      <c r="H13" s="107">
        <f t="shared" si="3"/>
        <v>2559.194592790387</v>
      </c>
      <c r="I13" s="107">
        <f t="shared" si="3"/>
        <v>2498.13366842064</v>
      </c>
      <c r="J13" s="107">
        <f t="shared" si="3"/>
        <v>2498.13366842064</v>
      </c>
      <c r="K13" s="107">
        <f t="shared" si="3"/>
        <v>2498.13366842064</v>
      </c>
      <c r="L13" s="107">
        <f t="shared" si="3"/>
        <v>2559.194592790387</v>
      </c>
      <c r="M13" s="107">
        <f t="shared" si="3"/>
        <v>2620.2555171601352</v>
      </c>
      <c r="N13" s="108">
        <f t="shared" si="1"/>
        <v>31443.066205921627</v>
      </c>
      <c r="O13" s="108">
        <f aca="true" t="shared" si="4" ref="O13:O23">IF(N13&lt;&gt;0,N13/N$12*100,0)</f>
        <v>29.06500000000001</v>
      </c>
      <c r="P13" s="25"/>
    </row>
    <row r="14" spans="1:16" ht="12.75">
      <c r="A14" s="6" t="s">
        <v>3</v>
      </c>
      <c r="B14" s="107">
        <f>B12-B13</f>
        <v>4457.601527526898</v>
      </c>
      <c r="C14" s="107">
        <f aca="true" t="shared" si="5" ref="C14:M14">C12-C13</f>
        <v>10567.549006518495</v>
      </c>
      <c r="D14" s="107">
        <f t="shared" si="5"/>
        <v>4606.624636770596</v>
      </c>
      <c r="E14" s="107">
        <f t="shared" si="5"/>
        <v>6096.855729207571</v>
      </c>
      <c r="F14" s="107">
        <f t="shared" si="5"/>
        <v>6096.855729207571</v>
      </c>
      <c r="G14" s="107">
        <f t="shared" si="5"/>
        <v>7736.109930888242</v>
      </c>
      <c r="H14" s="107">
        <f t="shared" si="5"/>
        <v>6245.878838451268</v>
      </c>
      <c r="I14" s="107">
        <f t="shared" si="5"/>
        <v>6096.855729207571</v>
      </c>
      <c r="J14" s="107">
        <f t="shared" si="5"/>
        <v>6096.855729207571</v>
      </c>
      <c r="K14" s="107">
        <f t="shared" si="5"/>
        <v>6096.855729207571</v>
      </c>
      <c r="L14" s="107">
        <f t="shared" si="5"/>
        <v>6245.878838451268</v>
      </c>
      <c r="M14" s="107">
        <f t="shared" si="5"/>
        <v>6394.901947694966</v>
      </c>
      <c r="N14" s="108">
        <f t="shared" si="1"/>
        <v>76738.82337233958</v>
      </c>
      <c r="O14" s="108">
        <f t="shared" si="4"/>
        <v>70.93499999999999</v>
      </c>
      <c r="P14" s="25"/>
    </row>
    <row r="15" spans="1:16" ht="12.75">
      <c r="A15" s="148" t="s">
        <v>95</v>
      </c>
      <c r="B15" s="104">
        <v>1040</v>
      </c>
      <c r="C15" s="104">
        <v>1040</v>
      </c>
      <c r="D15" s="104">
        <v>1040</v>
      </c>
      <c r="E15" s="104">
        <v>1040</v>
      </c>
      <c r="F15" s="104">
        <v>1040</v>
      </c>
      <c r="G15" s="104">
        <v>1040</v>
      </c>
      <c r="H15" s="104">
        <v>1040</v>
      </c>
      <c r="I15" s="104">
        <v>1040</v>
      </c>
      <c r="J15" s="104">
        <v>1040</v>
      </c>
      <c r="K15" s="104">
        <v>1040</v>
      </c>
      <c r="L15" s="104">
        <v>1040</v>
      </c>
      <c r="M15" s="104">
        <v>1040</v>
      </c>
      <c r="N15" s="105">
        <f t="shared" si="1"/>
        <v>12480</v>
      </c>
      <c r="O15" s="108">
        <f t="shared" si="4"/>
        <v>11.5361268403171</v>
      </c>
      <c r="P15" s="23"/>
    </row>
    <row r="16" spans="1:16" ht="12.75">
      <c r="A16" s="5" t="s">
        <v>29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>
        <f t="shared" si="1"/>
        <v>0</v>
      </c>
      <c r="O16" s="108">
        <f t="shared" si="4"/>
        <v>0</v>
      </c>
      <c r="P16" s="23"/>
    </row>
    <row r="17" spans="1:16" ht="12.75">
      <c r="A17" s="5" t="s">
        <v>36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>
        <f t="shared" si="1"/>
        <v>0</v>
      </c>
      <c r="O17" s="108">
        <f t="shared" si="4"/>
        <v>0</v>
      </c>
      <c r="P17" s="23"/>
    </row>
    <row r="18" spans="1:16" ht="12.75">
      <c r="A18" s="5" t="s">
        <v>39</v>
      </c>
      <c r="B18" s="104">
        <v>60</v>
      </c>
      <c r="C18" s="104">
        <v>60</v>
      </c>
      <c r="D18" s="104">
        <v>60</v>
      </c>
      <c r="E18" s="104">
        <v>60</v>
      </c>
      <c r="F18" s="104">
        <v>60</v>
      </c>
      <c r="G18" s="104">
        <v>60</v>
      </c>
      <c r="H18" s="104">
        <v>60</v>
      </c>
      <c r="I18" s="104">
        <v>60</v>
      </c>
      <c r="J18" s="104">
        <v>60</v>
      </c>
      <c r="K18" s="104">
        <v>60</v>
      </c>
      <c r="L18" s="104">
        <v>60</v>
      </c>
      <c r="M18" s="104">
        <v>60</v>
      </c>
      <c r="N18" s="105">
        <f t="shared" si="1"/>
        <v>720</v>
      </c>
      <c r="O18" s="108">
        <f t="shared" si="4"/>
        <v>0.6655457792490634</v>
      </c>
      <c r="P18" s="23"/>
    </row>
    <row r="19" spans="1:16" ht="12.75">
      <c r="A19" s="148" t="s">
        <v>105</v>
      </c>
      <c r="B19" s="104">
        <v>250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>
        <f t="shared" si="1"/>
        <v>250</v>
      </c>
      <c r="O19" s="108">
        <f t="shared" si="4"/>
        <v>0.2310922844614804</v>
      </c>
      <c r="P19" s="23"/>
    </row>
    <row r="20" spans="1:16" ht="12.75">
      <c r="A20" s="5" t="s">
        <v>30</v>
      </c>
      <c r="B20" s="104">
        <v>400</v>
      </c>
      <c r="C20" s="104">
        <v>400</v>
      </c>
      <c r="D20" s="104">
        <v>400</v>
      </c>
      <c r="E20" s="104">
        <v>400</v>
      </c>
      <c r="F20" s="104">
        <v>400</v>
      </c>
      <c r="G20" s="104">
        <v>400</v>
      </c>
      <c r="H20" s="104">
        <v>400</v>
      </c>
      <c r="I20" s="104">
        <v>400</v>
      </c>
      <c r="J20" s="104">
        <v>400</v>
      </c>
      <c r="K20" s="104">
        <v>400</v>
      </c>
      <c r="L20" s="104">
        <v>400</v>
      </c>
      <c r="M20" s="104">
        <v>400</v>
      </c>
      <c r="N20" s="105">
        <f t="shared" si="1"/>
        <v>4800</v>
      </c>
      <c r="O20" s="108">
        <f t="shared" si="4"/>
        <v>4.436971861660424</v>
      </c>
      <c r="P20" s="23"/>
    </row>
    <row r="21" spans="1:16" ht="12.75">
      <c r="A21" s="5" t="s">
        <v>31</v>
      </c>
      <c r="B21" s="104">
        <v>130</v>
      </c>
      <c r="C21" s="104">
        <v>130</v>
      </c>
      <c r="D21" s="104">
        <v>130</v>
      </c>
      <c r="E21" s="104">
        <v>130</v>
      </c>
      <c r="F21" s="104">
        <v>130</v>
      </c>
      <c r="G21" s="104">
        <v>130</v>
      </c>
      <c r="H21" s="104">
        <v>130</v>
      </c>
      <c r="I21" s="104">
        <v>130</v>
      </c>
      <c r="J21" s="104">
        <v>130</v>
      </c>
      <c r="K21" s="104">
        <v>130</v>
      </c>
      <c r="L21" s="104">
        <v>130</v>
      </c>
      <c r="M21" s="104">
        <v>130</v>
      </c>
      <c r="N21" s="105">
        <f t="shared" si="1"/>
        <v>1560</v>
      </c>
      <c r="O21" s="108">
        <f t="shared" si="4"/>
        <v>1.4420158550396376</v>
      </c>
      <c r="P21" s="23"/>
    </row>
    <row r="22" spans="1:16" ht="12.75">
      <c r="A22" s="6" t="s">
        <v>5</v>
      </c>
      <c r="B22" s="107">
        <f>SUM(B15:B21)</f>
        <v>1880</v>
      </c>
      <c r="C22" s="107">
        <f aca="true" t="shared" si="6" ref="C22:M22">SUM(C15:C21)</f>
        <v>1630</v>
      </c>
      <c r="D22" s="107">
        <f t="shared" si="6"/>
        <v>1630</v>
      </c>
      <c r="E22" s="107">
        <f t="shared" si="6"/>
        <v>1630</v>
      </c>
      <c r="F22" s="107">
        <f t="shared" si="6"/>
        <v>1630</v>
      </c>
      <c r="G22" s="107">
        <f t="shared" si="6"/>
        <v>1630</v>
      </c>
      <c r="H22" s="107">
        <f t="shared" si="6"/>
        <v>1630</v>
      </c>
      <c r="I22" s="107">
        <f t="shared" si="6"/>
        <v>1630</v>
      </c>
      <c r="J22" s="107">
        <f t="shared" si="6"/>
        <v>1630</v>
      </c>
      <c r="K22" s="107">
        <f t="shared" si="6"/>
        <v>1630</v>
      </c>
      <c r="L22" s="107">
        <f t="shared" si="6"/>
        <v>1630</v>
      </c>
      <c r="M22" s="107">
        <f t="shared" si="6"/>
        <v>1630</v>
      </c>
      <c r="N22" s="108">
        <f t="shared" si="1"/>
        <v>19810</v>
      </c>
      <c r="O22" s="108">
        <f t="shared" si="4"/>
        <v>18.311752620727706</v>
      </c>
      <c r="P22" s="25"/>
    </row>
    <row r="23" spans="1:16" ht="12.75">
      <c r="A23" s="6" t="s">
        <v>35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8">
        <f t="shared" si="1"/>
        <v>0</v>
      </c>
      <c r="O23" s="108">
        <f t="shared" si="4"/>
        <v>0</v>
      </c>
      <c r="P23" s="25"/>
    </row>
    <row r="24" spans="1:16" ht="12.75">
      <c r="A24" s="6" t="s">
        <v>6</v>
      </c>
      <c r="B24" s="107">
        <f>B14-B22-B23</f>
        <v>2577.6015275268983</v>
      </c>
      <c r="C24" s="107">
        <f aca="true" t="shared" si="7" ref="C24:M24">C14-C22-C23</f>
        <v>8937.549006518495</v>
      </c>
      <c r="D24" s="107">
        <f t="shared" si="7"/>
        <v>2976.624636770596</v>
      </c>
      <c r="E24" s="107">
        <f t="shared" si="7"/>
        <v>4466.855729207571</v>
      </c>
      <c r="F24" s="107">
        <f t="shared" si="7"/>
        <v>4466.855729207571</v>
      </c>
      <c r="G24" s="107">
        <f t="shared" si="7"/>
        <v>6106.109930888242</v>
      </c>
      <c r="H24" s="107">
        <f t="shared" si="7"/>
        <v>4615.878838451268</v>
      </c>
      <c r="I24" s="107">
        <f t="shared" si="7"/>
        <v>4466.855729207571</v>
      </c>
      <c r="J24" s="107">
        <f t="shared" si="7"/>
        <v>4466.855729207571</v>
      </c>
      <c r="K24" s="107">
        <f t="shared" si="7"/>
        <v>4466.855729207571</v>
      </c>
      <c r="L24" s="107">
        <f t="shared" si="7"/>
        <v>4615.878838451268</v>
      </c>
      <c r="M24" s="107">
        <f t="shared" si="7"/>
        <v>4764.901947694966</v>
      </c>
      <c r="N24" s="107">
        <f>SUM(N14-N22-N23)</f>
        <v>56928.82337233958</v>
      </c>
      <c r="O24" s="108">
        <f>IF(N24&lt;&gt;0,N24/N$12*100,0)</f>
        <v>52.623247379272286</v>
      </c>
      <c r="P24" s="25"/>
    </row>
    <row r="25" spans="1:16" ht="12.75">
      <c r="A25" s="5" t="s">
        <v>7</v>
      </c>
      <c r="B25" s="104">
        <v>1384</v>
      </c>
      <c r="C25" s="104">
        <v>1384</v>
      </c>
      <c r="D25" s="104">
        <v>1384</v>
      </c>
      <c r="E25" s="104">
        <v>1384</v>
      </c>
      <c r="F25" s="104">
        <v>1384</v>
      </c>
      <c r="G25" s="104">
        <v>1384</v>
      </c>
      <c r="H25" s="104">
        <v>1900</v>
      </c>
      <c r="I25" s="104">
        <v>1900</v>
      </c>
      <c r="J25" s="104">
        <v>1900</v>
      </c>
      <c r="K25" s="104">
        <v>1900</v>
      </c>
      <c r="L25" s="104">
        <v>1900</v>
      </c>
      <c r="M25" s="104">
        <v>1900</v>
      </c>
      <c r="N25" s="105">
        <f t="shared" si="1"/>
        <v>19704</v>
      </c>
      <c r="O25" s="108">
        <f>IF(N25&lt;&gt;0,N25/N$12*100,0)</f>
        <v>18.21376949211604</v>
      </c>
      <c r="P25" s="23"/>
    </row>
    <row r="26" spans="1:16" ht="12.75">
      <c r="A26" s="5" t="s">
        <v>45</v>
      </c>
      <c r="B26" s="104">
        <v>900</v>
      </c>
      <c r="C26" s="104">
        <v>900</v>
      </c>
      <c r="D26" s="104">
        <v>900</v>
      </c>
      <c r="E26" s="104">
        <v>900</v>
      </c>
      <c r="F26" s="104">
        <v>900</v>
      </c>
      <c r="G26" s="104">
        <v>900</v>
      </c>
      <c r="H26" s="104">
        <v>900</v>
      </c>
      <c r="I26" s="104">
        <v>900</v>
      </c>
      <c r="J26" s="104">
        <v>900</v>
      </c>
      <c r="K26" s="104">
        <v>900</v>
      </c>
      <c r="L26" s="104">
        <v>900</v>
      </c>
      <c r="M26" s="104">
        <v>900</v>
      </c>
      <c r="N26" s="105">
        <f t="shared" si="1"/>
        <v>10800</v>
      </c>
      <c r="O26" s="108">
        <f>IF(N26&lt;&gt;0,N26/N$12*100,0)</f>
        <v>9.983186688735952</v>
      </c>
      <c r="P26" s="23"/>
    </row>
    <row r="27" spans="1:16" ht="12.75">
      <c r="A27" s="5" t="s">
        <v>8</v>
      </c>
      <c r="B27" s="104">
        <v>280</v>
      </c>
      <c r="C27" s="104">
        <v>280</v>
      </c>
      <c r="D27" s="104">
        <v>280</v>
      </c>
      <c r="E27" s="104">
        <v>280</v>
      </c>
      <c r="F27" s="104">
        <v>280</v>
      </c>
      <c r="G27" s="104">
        <v>280</v>
      </c>
      <c r="H27" s="104">
        <v>280</v>
      </c>
      <c r="I27" s="104">
        <v>280</v>
      </c>
      <c r="J27" s="104">
        <v>280</v>
      </c>
      <c r="K27" s="104">
        <v>280</v>
      </c>
      <c r="L27" s="104">
        <v>280</v>
      </c>
      <c r="M27" s="104">
        <v>280</v>
      </c>
      <c r="N27" s="105">
        <f t="shared" si="1"/>
        <v>3360</v>
      </c>
      <c r="O27" s="108">
        <f>IF(N27&lt;&gt;0,N27/N$12*100,0)</f>
        <v>3.1058803031622966</v>
      </c>
      <c r="P27" s="23"/>
    </row>
    <row r="28" spans="1:16" ht="12.75">
      <c r="A28" s="5" t="s">
        <v>34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>
        <f t="shared" si="1"/>
        <v>0</v>
      </c>
      <c r="O28" s="108">
        <f>IF(N27&lt;&gt;0,N28/N$12*100,0)</f>
        <v>0</v>
      </c>
      <c r="P28" s="23"/>
    </row>
    <row r="29" spans="1:16" ht="12.75">
      <c r="A29" s="148" t="s">
        <v>97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5">
        <f t="shared" si="1"/>
        <v>0</v>
      </c>
      <c r="O29" s="108">
        <f>IF(N28&lt;&gt;0,N29/N$12*100,0)</f>
        <v>0</v>
      </c>
      <c r="P29" s="23"/>
    </row>
    <row r="30" spans="1:16" ht="12.75">
      <c r="A30" s="148" t="s">
        <v>119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>
        <f t="shared" si="1"/>
        <v>0</v>
      </c>
      <c r="O30" s="108">
        <f>IF(N29&lt;&gt;0,N30/N$12*100,0)</f>
        <v>0</v>
      </c>
      <c r="P30" s="23"/>
    </row>
    <row r="31" spans="1:16" ht="12.75">
      <c r="A31" s="148" t="s">
        <v>106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>
        <f t="shared" si="1"/>
        <v>0</v>
      </c>
      <c r="O31" s="108">
        <f>IF(N30&lt;&gt;0,N31/N$12*100,0)</f>
        <v>0</v>
      </c>
      <c r="P31" s="23"/>
    </row>
    <row r="32" spans="1:16" ht="12.75">
      <c r="A32" s="6" t="s">
        <v>9</v>
      </c>
      <c r="B32" s="107">
        <f>SUM(B25:B31)</f>
        <v>2564</v>
      </c>
      <c r="C32" s="107">
        <f aca="true" t="shared" si="8" ref="C32:M32">SUM(C25:C31)</f>
        <v>2564</v>
      </c>
      <c r="D32" s="107">
        <f t="shared" si="8"/>
        <v>2564</v>
      </c>
      <c r="E32" s="107">
        <f t="shared" si="8"/>
        <v>2564</v>
      </c>
      <c r="F32" s="107">
        <f t="shared" si="8"/>
        <v>2564</v>
      </c>
      <c r="G32" s="107">
        <f t="shared" si="8"/>
        <v>2564</v>
      </c>
      <c r="H32" s="107">
        <f t="shared" si="8"/>
        <v>3080</v>
      </c>
      <c r="I32" s="107">
        <f t="shared" si="8"/>
        <v>3080</v>
      </c>
      <c r="J32" s="107">
        <f t="shared" si="8"/>
        <v>3080</v>
      </c>
      <c r="K32" s="107">
        <f t="shared" si="8"/>
        <v>3080</v>
      </c>
      <c r="L32" s="107">
        <f t="shared" si="8"/>
        <v>3080</v>
      </c>
      <c r="M32" s="107">
        <f t="shared" si="8"/>
        <v>3080</v>
      </c>
      <c r="N32" s="108">
        <f t="shared" si="1"/>
        <v>33864</v>
      </c>
      <c r="O32" s="108">
        <f>IF(N32&lt;&gt;0,N32/N$12*100,0)</f>
        <v>31.30283648401429</v>
      </c>
      <c r="P32" s="25"/>
    </row>
    <row r="33" spans="1:16" ht="12.75">
      <c r="A33" s="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108"/>
      <c r="P33" s="25"/>
    </row>
    <row r="34" spans="1:16" ht="12.75">
      <c r="A34" s="6" t="s">
        <v>10</v>
      </c>
      <c r="B34" s="107">
        <f>B22+B32</f>
        <v>4444</v>
      </c>
      <c r="C34" s="107">
        <f aca="true" t="shared" si="9" ref="C34:M34">C22+C32</f>
        <v>4194</v>
      </c>
      <c r="D34" s="107">
        <f t="shared" si="9"/>
        <v>4194</v>
      </c>
      <c r="E34" s="107">
        <f t="shared" si="9"/>
        <v>4194</v>
      </c>
      <c r="F34" s="107">
        <f t="shared" si="9"/>
        <v>4194</v>
      </c>
      <c r="G34" s="107">
        <f t="shared" si="9"/>
        <v>4194</v>
      </c>
      <c r="H34" s="107">
        <f t="shared" si="9"/>
        <v>4710</v>
      </c>
      <c r="I34" s="107">
        <f t="shared" si="9"/>
        <v>4710</v>
      </c>
      <c r="J34" s="107">
        <f t="shared" si="9"/>
        <v>4710</v>
      </c>
      <c r="K34" s="107">
        <f t="shared" si="9"/>
        <v>4710</v>
      </c>
      <c r="L34" s="107">
        <f t="shared" si="9"/>
        <v>4710</v>
      </c>
      <c r="M34" s="107">
        <f t="shared" si="9"/>
        <v>4710</v>
      </c>
      <c r="N34" s="108">
        <f t="shared" si="1"/>
        <v>53674</v>
      </c>
      <c r="O34" s="108">
        <f>IF(N34&lt;&gt;0,N34/N$12*100,0)</f>
        <v>49.614589104741995</v>
      </c>
      <c r="P34" s="25"/>
    </row>
    <row r="35" spans="1:16" ht="12.75">
      <c r="A35" s="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08"/>
      <c r="P35" s="25"/>
    </row>
    <row r="36" spans="1:16" ht="12.75">
      <c r="A36" s="6" t="s">
        <v>11</v>
      </c>
      <c r="B36" s="107">
        <f>B14-B34</f>
        <v>13.60152752689828</v>
      </c>
      <c r="C36" s="107">
        <f aca="true" t="shared" si="10" ref="C36:M36">C14-C34</f>
        <v>6373.549006518495</v>
      </c>
      <c r="D36" s="107">
        <f t="shared" si="10"/>
        <v>412.6246367705962</v>
      </c>
      <c r="E36" s="107">
        <f t="shared" si="10"/>
        <v>1902.8557292075711</v>
      </c>
      <c r="F36" s="107">
        <f t="shared" si="10"/>
        <v>1902.8557292075711</v>
      </c>
      <c r="G36" s="107">
        <f t="shared" si="10"/>
        <v>3542.109930888242</v>
      </c>
      <c r="H36" s="107">
        <f t="shared" si="10"/>
        <v>1535.8788384512682</v>
      </c>
      <c r="I36" s="107">
        <f t="shared" si="10"/>
        <v>1386.8557292075711</v>
      </c>
      <c r="J36" s="107">
        <f t="shared" si="10"/>
        <v>1386.8557292075711</v>
      </c>
      <c r="K36" s="107">
        <f t="shared" si="10"/>
        <v>1386.8557292075711</v>
      </c>
      <c r="L36" s="107">
        <f t="shared" si="10"/>
        <v>1535.8788384512682</v>
      </c>
      <c r="M36" s="107">
        <f t="shared" si="10"/>
        <v>1684.901947694966</v>
      </c>
      <c r="N36" s="108">
        <f t="shared" si="1"/>
        <v>23064.823372339586</v>
      </c>
      <c r="O36" s="108">
        <f>IF(N36&lt;&gt;0,N36/N$12*100,0)</f>
        <v>21.320410895258004</v>
      </c>
      <c r="P36" s="25"/>
    </row>
    <row r="37" spans="1:16" ht="12.75">
      <c r="A37" s="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8"/>
      <c r="P37" s="25"/>
    </row>
    <row r="38" spans="1:16" ht="12.75">
      <c r="A38" s="7" t="s">
        <v>12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109"/>
      <c r="O38" s="108"/>
      <c r="P38" s="26"/>
    </row>
    <row r="39" spans="1:16" ht="12.75">
      <c r="A39" s="59" t="s">
        <v>87</v>
      </c>
      <c r="B39" s="104">
        <f aca="true" t="shared" si="11" ref="B39:G39">B27</f>
        <v>280</v>
      </c>
      <c r="C39" s="104">
        <f t="shared" si="11"/>
        <v>280</v>
      </c>
      <c r="D39" s="104">
        <f t="shared" si="11"/>
        <v>280</v>
      </c>
      <c r="E39" s="104">
        <f t="shared" si="11"/>
        <v>280</v>
      </c>
      <c r="F39" s="104">
        <f t="shared" si="11"/>
        <v>280</v>
      </c>
      <c r="G39" s="104">
        <f t="shared" si="11"/>
        <v>280</v>
      </c>
      <c r="H39" s="104">
        <f aca="true" t="shared" si="12" ref="H39:M39">H27</f>
        <v>280</v>
      </c>
      <c r="I39" s="104">
        <f t="shared" si="12"/>
        <v>280</v>
      </c>
      <c r="J39" s="104">
        <f t="shared" si="12"/>
        <v>280</v>
      </c>
      <c r="K39" s="104">
        <f t="shared" si="12"/>
        <v>280</v>
      </c>
      <c r="L39" s="104">
        <f t="shared" si="12"/>
        <v>280</v>
      </c>
      <c r="M39" s="111">
        <f t="shared" si="12"/>
        <v>280</v>
      </c>
      <c r="N39" s="104">
        <f t="shared" si="1"/>
        <v>3360</v>
      </c>
      <c r="O39" s="108"/>
      <c r="P39" s="23"/>
    </row>
    <row r="40" spans="1:16" ht="12.75">
      <c r="A40" s="59" t="s">
        <v>88</v>
      </c>
      <c r="B40" s="104">
        <v>30000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11">
        <v>-6400</v>
      </c>
      <c r="N40" s="104">
        <f t="shared" si="1"/>
        <v>23600</v>
      </c>
      <c r="O40" s="108"/>
      <c r="P40" s="23"/>
    </row>
    <row r="41" spans="1:16" ht="12.75">
      <c r="A41" s="59" t="s">
        <v>91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11"/>
      <c r="N41" s="104">
        <f t="shared" si="1"/>
        <v>0</v>
      </c>
      <c r="O41" s="108"/>
      <c r="P41" s="23"/>
    </row>
    <row r="42" spans="1:16" ht="12.75">
      <c r="A42" s="59" t="s">
        <v>89</v>
      </c>
      <c r="B42" s="104">
        <v>10000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11"/>
      <c r="N42" s="104">
        <f t="shared" si="1"/>
        <v>10000</v>
      </c>
      <c r="O42" s="108"/>
      <c r="P42" s="23"/>
    </row>
    <row r="43" spans="1:16" ht="12.75">
      <c r="A43" s="8" t="s">
        <v>27</v>
      </c>
      <c r="B43" s="104">
        <v>16900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11"/>
      <c r="N43" s="104">
        <f t="shared" si="1"/>
        <v>16900</v>
      </c>
      <c r="O43" s="108"/>
      <c r="P43" s="23"/>
    </row>
    <row r="44" spans="1:16" ht="12.75">
      <c r="A44" s="8" t="s">
        <v>28</v>
      </c>
      <c r="B44" s="104">
        <v>6000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11"/>
      <c r="N44" s="104">
        <f t="shared" si="1"/>
        <v>6000</v>
      </c>
      <c r="O44" s="108"/>
      <c r="P44" s="23"/>
    </row>
    <row r="45" spans="1:16" ht="12.75">
      <c r="A45" s="59" t="s">
        <v>99</v>
      </c>
      <c r="B45" s="104">
        <v>13100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11"/>
      <c r="N45" s="104">
        <f t="shared" si="1"/>
        <v>13100</v>
      </c>
      <c r="O45" s="108"/>
      <c r="P45" s="23"/>
    </row>
    <row r="46" spans="1:16" ht="12.75">
      <c r="A46" s="59" t="s">
        <v>100</v>
      </c>
      <c r="B46" s="104"/>
      <c r="C46" s="104"/>
      <c r="D46" s="104">
        <v>1150</v>
      </c>
      <c r="E46" s="104"/>
      <c r="F46" s="104"/>
      <c r="G46" s="104">
        <v>1150</v>
      </c>
      <c r="H46" s="104"/>
      <c r="I46" s="104"/>
      <c r="J46" s="104">
        <v>1150</v>
      </c>
      <c r="K46" s="104"/>
      <c r="L46" s="104"/>
      <c r="M46" s="111">
        <v>1150</v>
      </c>
      <c r="N46" s="104">
        <f t="shared" si="1"/>
        <v>4600</v>
      </c>
      <c r="O46" s="108"/>
      <c r="P46" s="23"/>
    </row>
    <row r="47" spans="1:16" ht="12.75">
      <c r="A47" s="8" t="s">
        <v>37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11">
        <v>0</v>
      </c>
      <c r="N47" s="104">
        <f>SUM(B47:M47)</f>
        <v>0</v>
      </c>
      <c r="O47" s="108"/>
      <c r="P47" s="23"/>
    </row>
    <row r="48" spans="1:16" ht="12.75">
      <c r="A48" s="8" t="s">
        <v>41</v>
      </c>
      <c r="B48" s="112">
        <v>1000</v>
      </c>
      <c r="C48" s="112">
        <v>1000</v>
      </c>
      <c r="D48" s="112">
        <v>1000</v>
      </c>
      <c r="E48" s="112">
        <v>1000</v>
      </c>
      <c r="F48" s="112">
        <v>1000</v>
      </c>
      <c r="G48" s="112">
        <v>1000</v>
      </c>
      <c r="H48" s="112">
        <v>1000</v>
      </c>
      <c r="I48" s="112">
        <v>1000</v>
      </c>
      <c r="J48" s="112">
        <v>1000</v>
      </c>
      <c r="K48" s="112">
        <v>2500</v>
      </c>
      <c r="L48" s="112">
        <v>2500</v>
      </c>
      <c r="M48" s="112">
        <v>2500</v>
      </c>
      <c r="N48" s="107">
        <f>SUM(B48:M48)</f>
        <v>16500</v>
      </c>
      <c r="O48" s="108"/>
      <c r="P48" s="23"/>
    </row>
    <row r="49" spans="1:16" ht="13.5" thickBot="1">
      <c r="A49" s="152" t="s">
        <v>101</v>
      </c>
      <c r="B49" s="113">
        <f aca="true" t="shared" si="13" ref="B49:N49">SUM(B36:B42)-SUM(B43:B48)</f>
        <v>3293.601527526902</v>
      </c>
      <c r="C49" s="113">
        <f t="shared" si="13"/>
        <v>5653.549006518495</v>
      </c>
      <c r="D49" s="113">
        <f t="shared" si="13"/>
        <v>-1457.3753632294038</v>
      </c>
      <c r="E49" s="113">
        <f t="shared" si="13"/>
        <v>1182.8557292075711</v>
      </c>
      <c r="F49" s="113">
        <f t="shared" si="13"/>
        <v>1182.8557292075711</v>
      </c>
      <c r="G49" s="113">
        <f t="shared" si="13"/>
        <v>1672.1099308882422</v>
      </c>
      <c r="H49" s="113">
        <f t="shared" si="13"/>
        <v>815.8788384512682</v>
      </c>
      <c r="I49" s="113">
        <f t="shared" si="13"/>
        <v>666.8557292075711</v>
      </c>
      <c r="J49" s="113">
        <f t="shared" si="13"/>
        <v>-483.14427079242887</v>
      </c>
      <c r="K49" s="113">
        <f t="shared" si="13"/>
        <v>-833.1442707924289</v>
      </c>
      <c r="L49" s="113">
        <f t="shared" si="13"/>
        <v>-684.1211615487318</v>
      </c>
      <c r="M49" s="113">
        <f t="shared" si="13"/>
        <v>-8085.098052305034</v>
      </c>
      <c r="N49" s="113">
        <f t="shared" si="13"/>
        <v>2924.8233723395824</v>
      </c>
      <c r="O49" s="113"/>
      <c r="P49" s="27"/>
    </row>
    <row r="50" spans="1:14" ht="12.75">
      <c r="A50" s="33" t="s">
        <v>38</v>
      </c>
      <c r="B50" s="114">
        <f>B49</f>
        <v>3293.601527526902</v>
      </c>
      <c r="C50" s="114">
        <f>B50+C49</f>
        <v>8947.150534045397</v>
      </c>
      <c r="D50" s="114">
        <f aca="true" t="shared" si="14" ref="D50:M50">C50+D49</f>
        <v>7489.775170815993</v>
      </c>
      <c r="E50" s="114">
        <f t="shared" si="14"/>
        <v>8672.630900023563</v>
      </c>
      <c r="F50" s="114">
        <f t="shared" si="14"/>
        <v>9855.486629231134</v>
      </c>
      <c r="G50" s="114">
        <f t="shared" si="14"/>
        <v>11527.596560119377</v>
      </c>
      <c r="H50" s="114">
        <f t="shared" si="14"/>
        <v>12343.475398570645</v>
      </c>
      <c r="I50" s="114">
        <f t="shared" si="14"/>
        <v>13010.331127778216</v>
      </c>
      <c r="J50" s="114">
        <f t="shared" si="14"/>
        <v>12527.186856985787</v>
      </c>
      <c r="K50" s="114">
        <f t="shared" si="14"/>
        <v>11694.042586193358</v>
      </c>
      <c r="L50" s="114">
        <f t="shared" si="14"/>
        <v>11009.921424644626</v>
      </c>
      <c r="M50" s="114">
        <f t="shared" si="14"/>
        <v>2924.8233723395924</v>
      </c>
      <c r="N50" s="114">
        <f>M50</f>
        <v>2924.8233723395924</v>
      </c>
    </row>
  </sheetData>
  <sheetProtection/>
  <mergeCells count="2">
    <mergeCell ref="A4:P5"/>
    <mergeCell ref="A1:D2"/>
  </mergeCells>
  <printOptions horizontalCentered="1"/>
  <pageMargins left="0.1968503937007874" right="0.1968503937007874" top="0.7874015748031497" bottom="0.5905511811023623" header="0.5118110236220472" footer="0.1968503937007874"/>
  <pageSetup fitToHeight="1" fitToWidth="1" horizontalDpi="600" verticalDpi="600" orientation="landscape" paperSize="9" scale="41" r:id="rId1"/>
  <headerFooter alignWithMargins="0">
    <oddFooter>&amp;L&amp;9Stand August 2012
(C) Copyright Deubner Verlag GmbH &amp;&amp; Co. KG - www.deubner-verlag.de&amp;C&amp;9Überreicht von 
Ihrem Steuerberater&amp;R&amp;9Businessplan Kleingründung
Seite &amp;P von &amp;N</oddFooter>
  </headerFooter>
  <ignoredErrors>
    <ignoredError sqref="N12 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view="pageLayout" zoomScaleNormal="75" workbookViewId="0" topLeftCell="A13">
      <selection activeCell="A9" sqref="A9"/>
    </sheetView>
  </sheetViews>
  <sheetFormatPr defaultColWidth="11.421875" defaultRowHeight="12.75"/>
  <cols>
    <col min="1" max="1" width="33.00390625" style="0" bestFit="1" customWidth="1"/>
    <col min="15" max="15" width="11.8515625" style="18" bestFit="1" customWidth="1"/>
    <col min="16" max="16" width="15.140625" style="0" customWidth="1"/>
  </cols>
  <sheetData>
    <row r="1" spans="1:16" ht="19.5" customHeight="1">
      <c r="A1" s="158" t="s">
        <v>42</v>
      </c>
      <c r="B1" s="159"/>
      <c r="C1" s="159"/>
      <c r="D1" s="159"/>
      <c r="E1" s="34"/>
      <c r="F1" s="34"/>
      <c r="G1" s="34"/>
      <c r="H1" s="34"/>
      <c r="I1" s="35" t="s">
        <v>81</v>
      </c>
      <c r="J1" s="35"/>
      <c r="K1" s="35"/>
      <c r="L1" s="35"/>
      <c r="M1" s="35"/>
      <c r="N1" s="35"/>
      <c r="O1" s="36"/>
      <c r="P1" s="37"/>
    </row>
    <row r="2" spans="1:16" ht="19.5" customHeight="1">
      <c r="A2" s="160"/>
      <c r="B2" s="161"/>
      <c r="C2" s="161"/>
      <c r="D2" s="161"/>
      <c r="E2" s="38"/>
      <c r="F2" s="38"/>
      <c r="G2" s="38"/>
      <c r="H2" s="38"/>
      <c r="I2" s="38" t="s">
        <v>103</v>
      </c>
      <c r="J2" s="38"/>
      <c r="K2" s="38"/>
      <c r="L2" s="38"/>
      <c r="M2" s="38"/>
      <c r="N2" s="38"/>
      <c r="O2" s="39"/>
      <c r="P2" s="40"/>
    </row>
    <row r="4" spans="1:16" ht="14.25" customHeight="1">
      <c r="A4" s="157" t="s">
        <v>108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8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8" ht="15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9"/>
      <c r="R6">
        <v>0.75</v>
      </c>
    </row>
    <row r="7" spans="1:16" ht="12.75">
      <c r="A7" s="155"/>
      <c r="B7" s="129" t="s">
        <v>13</v>
      </c>
      <c r="C7" s="130" t="s">
        <v>14</v>
      </c>
      <c r="D7" s="130" t="s">
        <v>15</v>
      </c>
      <c r="E7" s="130" t="s">
        <v>16</v>
      </c>
      <c r="F7" s="130" t="s">
        <v>17</v>
      </c>
      <c r="G7" s="130" t="s">
        <v>18</v>
      </c>
      <c r="H7" s="130" t="s">
        <v>19</v>
      </c>
      <c r="I7" s="130" t="s">
        <v>20</v>
      </c>
      <c r="J7" s="130" t="s">
        <v>21</v>
      </c>
      <c r="K7" s="130" t="s">
        <v>22</v>
      </c>
      <c r="L7" s="130" t="s">
        <v>23</v>
      </c>
      <c r="M7" s="130" t="s">
        <v>24</v>
      </c>
      <c r="N7" s="129" t="s">
        <v>25</v>
      </c>
      <c r="O7" s="131" t="s">
        <v>0</v>
      </c>
      <c r="P7" s="132" t="s">
        <v>26</v>
      </c>
    </row>
    <row r="8" spans="1:16" ht="15" thickBot="1">
      <c r="A8" s="156"/>
      <c r="B8" s="103" t="s">
        <v>44</v>
      </c>
      <c r="C8" s="103" t="s">
        <v>44</v>
      </c>
      <c r="D8" s="103" t="s">
        <v>44</v>
      </c>
      <c r="E8" s="103" t="s">
        <v>44</v>
      </c>
      <c r="F8" s="103" t="s">
        <v>44</v>
      </c>
      <c r="G8" s="103" t="s">
        <v>44</v>
      </c>
      <c r="H8" s="103" t="s">
        <v>44</v>
      </c>
      <c r="I8" s="103" t="s">
        <v>44</v>
      </c>
      <c r="J8" s="103" t="s">
        <v>44</v>
      </c>
      <c r="K8" s="103" t="s">
        <v>44</v>
      </c>
      <c r="L8" s="103" t="s">
        <v>44</v>
      </c>
      <c r="M8" s="103" t="s">
        <v>44</v>
      </c>
      <c r="N8" s="103" t="s">
        <v>44</v>
      </c>
      <c r="O8" s="133"/>
      <c r="P8" s="134" t="s">
        <v>0</v>
      </c>
    </row>
    <row r="9" spans="1:16" ht="12.75">
      <c r="A9" s="4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20"/>
      <c r="P9" s="21"/>
    </row>
    <row r="10" spans="1:29" ht="12.75">
      <c r="A10" s="5" t="s">
        <v>32</v>
      </c>
      <c r="B10" s="104">
        <f>R10*$R$6</f>
        <v>11175</v>
      </c>
      <c r="C10" s="104">
        <f aca="true" t="shared" si="0" ref="C10:M11">S10*$R$6</f>
        <v>26550</v>
      </c>
      <c r="D10" s="104">
        <f t="shared" si="0"/>
        <v>11550</v>
      </c>
      <c r="E10" s="104">
        <f t="shared" si="0"/>
        <v>15300</v>
      </c>
      <c r="F10" s="104">
        <f t="shared" si="0"/>
        <v>15300</v>
      </c>
      <c r="G10" s="104">
        <f t="shared" si="0"/>
        <v>19425</v>
      </c>
      <c r="H10" s="104">
        <f t="shared" si="0"/>
        <v>15675</v>
      </c>
      <c r="I10" s="104">
        <f t="shared" si="0"/>
        <v>15300</v>
      </c>
      <c r="J10" s="104">
        <f t="shared" si="0"/>
        <v>15300</v>
      </c>
      <c r="K10" s="104">
        <f t="shared" si="0"/>
        <v>15300</v>
      </c>
      <c r="L10" s="104">
        <f t="shared" si="0"/>
        <v>15675</v>
      </c>
      <c r="M10" s="104">
        <f t="shared" si="0"/>
        <v>16050</v>
      </c>
      <c r="N10" s="105">
        <f>SUM(B10:M10)</f>
        <v>192600</v>
      </c>
      <c r="O10" s="108">
        <f>IF(N10&lt;&gt;0,N10/N$12*100,0)</f>
        <v>118.68899729941631</v>
      </c>
      <c r="P10" s="23"/>
      <c r="R10" s="22">
        <f>'[1]Umsatzvorschau'!$B$21</f>
        <v>14900</v>
      </c>
      <c r="S10" s="22">
        <v>35400</v>
      </c>
      <c r="T10" s="22">
        <v>15400</v>
      </c>
      <c r="U10" s="22">
        <v>20400</v>
      </c>
      <c r="V10" s="22">
        <v>20400</v>
      </c>
      <c r="W10" s="22">
        <v>25900</v>
      </c>
      <c r="X10" s="32">
        <v>20900</v>
      </c>
      <c r="Y10" s="32">
        <v>20400</v>
      </c>
      <c r="Z10" s="32">
        <v>20400</v>
      </c>
      <c r="AA10" s="32">
        <v>20400</v>
      </c>
      <c r="AB10" s="32">
        <v>20900</v>
      </c>
      <c r="AC10" s="32">
        <v>21400</v>
      </c>
    </row>
    <row r="11" spans="1:29" ht="12.75">
      <c r="A11" s="148" t="s">
        <v>94</v>
      </c>
      <c r="B11" s="106">
        <f>R11*$R$6</f>
        <v>1748.9024581795334</v>
      </c>
      <c r="C11" s="106">
        <f t="shared" si="0"/>
        <v>4203.7343909526435</v>
      </c>
      <c r="D11" s="106">
        <f t="shared" si="0"/>
        <v>1808.7764077593656</v>
      </c>
      <c r="E11" s="106">
        <f t="shared" si="0"/>
        <v>2407.515903557685</v>
      </c>
      <c r="F11" s="106">
        <f t="shared" si="0"/>
        <v>2407.515903557685</v>
      </c>
      <c r="G11" s="106">
        <f t="shared" si="0"/>
        <v>3066.129348935836</v>
      </c>
      <c r="H11" s="106">
        <f t="shared" si="0"/>
        <v>2467.389853137517</v>
      </c>
      <c r="I11" s="106">
        <f t="shared" si="0"/>
        <v>2407.515903557685</v>
      </c>
      <c r="J11" s="106">
        <f t="shared" si="0"/>
        <v>2407.515903557685</v>
      </c>
      <c r="K11" s="106">
        <f t="shared" si="0"/>
        <v>2407.515903557685</v>
      </c>
      <c r="L11" s="106">
        <f t="shared" si="0"/>
        <v>2467.389853137517</v>
      </c>
      <c r="M11" s="106">
        <f t="shared" si="0"/>
        <v>2527.263802717349</v>
      </c>
      <c r="N11" s="105">
        <f aca="true" t="shared" si="1" ref="N11:N46">SUM(B11:M11)</f>
        <v>30327.165632608183</v>
      </c>
      <c r="O11" s="108">
        <f>IF(N11&lt;&gt;0,N11/N$12*100,0)</f>
        <v>18.688997299416325</v>
      </c>
      <c r="P11" s="23"/>
      <c r="R11" s="22">
        <f>'[1]Umsatzvorschau'!$B$22+'[1]Umsatzvorschau'!$B$23</f>
        <v>2331.8699442393777</v>
      </c>
      <c r="S11" s="22">
        <f>'[1]Umsatzvorschau'!$C$22+'[1]Umsatzvorschau'!$C$23</f>
        <v>5604.979187936858</v>
      </c>
      <c r="T11" s="22">
        <f>'[1]Umsatzvorschau'!$D$22+'[1]Umsatzvorschau'!$D$23</f>
        <v>2411.7018770124873</v>
      </c>
      <c r="U11" s="22">
        <f>'[1]Umsatzvorschau'!$E$22+'[1]Umsatzvorschau'!$E$23</f>
        <v>3210.02120474358</v>
      </c>
      <c r="V11" s="22">
        <f>'[1]Umsatzvorschau'!$F$22+'[1]Umsatzvorschau'!$F$23</f>
        <v>3210.02120474358</v>
      </c>
      <c r="W11" s="22">
        <f>'[1]Umsatzvorschau'!$G$22+'[1]Umsatzvorschau'!$G$23</f>
        <v>4088.1724652477815</v>
      </c>
      <c r="X11" s="22">
        <f>'[1]Umsatzvorschau'!$H$22+'[1]Umsatzvorschau'!$H$23</f>
        <v>3289.8531375166895</v>
      </c>
      <c r="Y11" s="22">
        <f>'[1]Umsatzvorschau'!$I$22+'[1]Umsatzvorschau'!$I$23</f>
        <v>3210.02120474358</v>
      </c>
      <c r="Z11" s="22">
        <f>'[1]Umsatzvorschau'!$J$22+'[1]Umsatzvorschau'!$J$23</f>
        <v>3210.02120474358</v>
      </c>
      <c r="AA11" s="22">
        <f>'[1]Umsatzvorschau'!$K$22+'[1]Umsatzvorschau'!$K$23</f>
        <v>3210.02120474358</v>
      </c>
      <c r="AB11" s="22">
        <f>'[1]Umsatzvorschau'!$L$22+'[1]Umsatzvorschau'!$L$23</f>
        <v>3289.8531375166895</v>
      </c>
      <c r="AC11" s="22">
        <f>'[1]Umsatzvorschau'!$M$22+'[1]Umsatzvorschau'!$M$23</f>
        <v>3369.685070289798</v>
      </c>
    </row>
    <row r="12" spans="1:16" ht="12.75">
      <c r="A12" s="6" t="s">
        <v>33</v>
      </c>
      <c r="B12" s="107">
        <f>B10-B11</f>
        <v>9426.097541820467</v>
      </c>
      <c r="C12" s="107">
        <f aca="true" t="shared" si="2" ref="C12:M12">C10-C11</f>
        <v>22346.265609047357</v>
      </c>
      <c r="D12" s="107">
        <f t="shared" si="2"/>
        <v>9741.223592240634</v>
      </c>
      <c r="E12" s="107">
        <f t="shared" si="2"/>
        <v>12892.484096442315</v>
      </c>
      <c r="F12" s="107">
        <f t="shared" si="2"/>
        <v>12892.484096442315</v>
      </c>
      <c r="G12" s="107">
        <f t="shared" si="2"/>
        <v>16358.870651064164</v>
      </c>
      <c r="H12" s="107">
        <f t="shared" si="2"/>
        <v>13207.610146862484</v>
      </c>
      <c r="I12" s="107">
        <f t="shared" si="2"/>
        <v>12892.484096442315</v>
      </c>
      <c r="J12" s="107">
        <f t="shared" si="2"/>
        <v>12892.484096442315</v>
      </c>
      <c r="K12" s="107">
        <f t="shared" si="2"/>
        <v>12892.484096442315</v>
      </c>
      <c r="L12" s="107">
        <f t="shared" si="2"/>
        <v>13207.610146862484</v>
      </c>
      <c r="M12" s="107">
        <f t="shared" si="2"/>
        <v>13522.736197282651</v>
      </c>
      <c r="N12" s="107">
        <f>N10-N11</f>
        <v>162272.83436739183</v>
      </c>
      <c r="O12" s="108">
        <v>100</v>
      </c>
      <c r="P12" s="137">
        <v>100</v>
      </c>
    </row>
    <row r="13" spans="1:16" ht="12.75">
      <c r="A13" s="6" t="s">
        <v>2</v>
      </c>
      <c r="B13" s="107">
        <f>B12*0.29065</f>
        <v>2739.6952505301188</v>
      </c>
      <c r="C13" s="107">
        <f aca="true" t="shared" si="3" ref="C13:M13">C12*0.29065</f>
        <v>6494.942099269615</v>
      </c>
      <c r="D13" s="107">
        <f t="shared" si="3"/>
        <v>2831.2866370847405</v>
      </c>
      <c r="E13" s="107">
        <f t="shared" si="3"/>
        <v>3747.200502630959</v>
      </c>
      <c r="F13" s="107">
        <f t="shared" si="3"/>
        <v>3747.200502630959</v>
      </c>
      <c r="G13" s="107">
        <f t="shared" si="3"/>
        <v>4754.7057547318</v>
      </c>
      <c r="H13" s="107">
        <f t="shared" si="3"/>
        <v>3838.791889185581</v>
      </c>
      <c r="I13" s="107">
        <f t="shared" si="3"/>
        <v>3747.200502630959</v>
      </c>
      <c r="J13" s="107">
        <f t="shared" si="3"/>
        <v>3747.200502630959</v>
      </c>
      <c r="K13" s="107">
        <f t="shared" si="3"/>
        <v>3747.200502630959</v>
      </c>
      <c r="L13" s="107">
        <f t="shared" si="3"/>
        <v>3838.791889185581</v>
      </c>
      <c r="M13" s="107">
        <f t="shared" si="3"/>
        <v>3930.383275740203</v>
      </c>
      <c r="N13" s="108">
        <f t="shared" si="1"/>
        <v>47164.59930888243</v>
      </c>
      <c r="O13" s="108">
        <f aca="true" t="shared" si="4" ref="O13:O23">IF(N13&lt;&gt;0,N13/N$12*100,0)</f>
        <v>29.064999999999998</v>
      </c>
      <c r="P13" s="25"/>
    </row>
    <row r="14" spans="1:16" ht="12.75">
      <c r="A14" s="6" t="s">
        <v>3</v>
      </c>
      <c r="B14" s="107">
        <f>B12-B13</f>
        <v>6686.402291290348</v>
      </c>
      <c r="C14" s="107">
        <f aca="true" t="shared" si="5" ref="C14:M14">C12-C13</f>
        <v>15851.323509777743</v>
      </c>
      <c r="D14" s="107">
        <f t="shared" si="5"/>
        <v>6909.936955155894</v>
      </c>
      <c r="E14" s="107">
        <f t="shared" si="5"/>
        <v>9145.283593811357</v>
      </c>
      <c r="F14" s="107">
        <f t="shared" si="5"/>
        <v>9145.283593811357</v>
      </c>
      <c r="G14" s="107">
        <f t="shared" si="5"/>
        <v>11604.164896332364</v>
      </c>
      <c r="H14" s="107">
        <f t="shared" si="5"/>
        <v>9368.818257676903</v>
      </c>
      <c r="I14" s="107">
        <f t="shared" si="5"/>
        <v>9145.283593811357</v>
      </c>
      <c r="J14" s="107">
        <f t="shared" si="5"/>
        <v>9145.283593811357</v>
      </c>
      <c r="K14" s="107">
        <f t="shared" si="5"/>
        <v>9145.283593811357</v>
      </c>
      <c r="L14" s="107">
        <f t="shared" si="5"/>
        <v>9368.818257676903</v>
      </c>
      <c r="M14" s="107">
        <f t="shared" si="5"/>
        <v>9592.352921542448</v>
      </c>
      <c r="N14" s="108">
        <f t="shared" si="1"/>
        <v>115108.2350585094</v>
      </c>
      <c r="O14" s="108">
        <f t="shared" si="4"/>
        <v>70.935</v>
      </c>
      <c r="P14" s="25"/>
    </row>
    <row r="15" spans="1:16" ht="12.75">
      <c r="A15" s="148" t="s">
        <v>95</v>
      </c>
      <c r="B15" s="104">
        <v>1560</v>
      </c>
      <c r="C15" s="104">
        <v>1560</v>
      </c>
      <c r="D15" s="104">
        <v>1560</v>
      </c>
      <c r="E15" s="104">
        <v>1560</v>
      </c>
      <c r="F15" s="104">
        <v>1560</v>
      </c>
      <c r="G15" s="104">
        <v>1560</v>
      </c>
      <c r="H15" s="104">
        <v>1560</v>
      </c>
      <c r="I15" s="104">
        <v>1560</v>
      </c>
      <c r="J15" s="104">
        <v>1560</v>
      </c>
      <c r="K15" s="104">
        <v>1560</v>
      </c>
      <c r="L15" s="104">
        <v>1560</v>
      </c>
      <c r="M15" s="104">
        <v>1560</v>
      </c>
      <c r="N15" s="105">
        <f t="shared" si="1"/>
        <v>18720</v>
      </c>
      <c r="O15" s="108">
        <f t="shared" si="4"/>
        <v>11.5361268403171</v>
      </c>
      <c r="P15" s="23"/>
    </row>
    <row r="16" spans="1:16" ht="12.75">
      <c r="A16" s="5" t="s">
        <v>29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>
        <f t="shared" si="1"/>
        <v>0</v>
      </c>
      <c r="O16" s="108">
        <f t="shared" si="4"/>
        <v>0</v>
      </c>
      <c r="P16" s="23"/>
    </row>
    <row r="17" spans="1:16" ht="12.75">
      <c r="A17" s="5" t="s">
        <v>36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>
        <f t="shared" si="1"/>
        <v>0</v>
      </c>
      <c r="O17" s="108">
        <f t="shared" si="4"/>
        <v>0</v>
      </c>
      <c r="P17" s="23"/>
    </row>
    <row r="18" spans="1:16" ht="12.75">
      <c r="A18" s="5" t="s">
        <v>39</v>
      </c>
      <c r="B18" s="104">
        <v>60</v>
      </c>
      <c r="C18" s="104">
        <v>60</v>
      </c>
      <c r="D18" s="104">
        <v>60</v>
      </c>
      <c r="E18" s="104">
        <v>60</v>
      </c>
      <c r="F18" s="104">
        <v>60</v>
      </c>
      <c r="G18" s="104">
        <v>60</v>
      </c>
      <c r="H18" s="104">
        <v>60</v>
      </c>
      <c r="I18" s="104">
        <v>60</v>
      </c>
      <c r="J18" s="104">
        <v>60</v>
      </c>
      <c r="K18" s="104">
        <v>60</v>
      </c>
      <c r="L18" s="104">
        <v>60</v>
      </c>
      <c r="M18" s="104">
        <v>60</v>
      </c>
      <c r="N18" s="105">
        <f t="shared" si="1"/>
        <v>720</v>
      </c>
      <c r="O18" s="108">
        <f t="shared" si="4"/>
        <v>0.4436971861660423</v>
      </c>
      <c r="P18" s="23"/>
    </row>
    <row r="19" spans="1:16" ht="12.75">
      <c r="A19" s="148" t="s">
        <v>96</v>
      </c>
      <c r="B19" s="104">
        <v>250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>
        <f t="shared" si="1"/>
        <v>250</v>
      </c>
      <c r="O19" s="108">
        <f t="shared" si="4"/>
        <v>0.15406152297432024</v>
      </c>
      <c r="P19" s="23"/>
    </row>
    <row r="20" spans="1:16" ht="12.75">
      <c r="A20" s="5" t="s">
        <v>30</v>
      </c>
      <c r="B20" s="104">
        <v>400</v>
      </c>
      <c r="C20" s="104">
        <v>400</v>
      </c>
      <c r="D20" s="104">
        <v>400</v>
      </c>
      <c r="E20" s="104">
        <v>400</v>
      </c>
      <c r="F20" s="104">
        <v>400</v>
      </c>
      <c r="G20" s="104">
        <v>400</v>
      </c>
      <c r="H20" s="104">
        <v>400</v>
      </c>
      <c r="I20" s="104">
        <v>400</v>
      </c>
      <c r="J20" s="104">
        <v>400</v>
      </c>
      <c r="K20" s="104">
        <v>400</v>
      </c>
      <c r="L20" s="104">
        <v>400</v>
      </c>
      <c r="M20" s="104">
        <v>400</v>
      </c>
      <c r="N20" s="105">
        <f t="shared" si="1"/>
        <v>4800</v>
      </c>
      <c r="O20" s="108">
        <f t="shared" si="4"/>
        <v>2.957981241106949</v>
      </c>
      <c r="P20" s="23"/>
    </row>
    <row r="21" spans="1:16" ht="12.75">
      <c r="A21" s="5" t="s">
        <v>31</v>
      </c>
      <c r="B21" s="104">
        <v>130</v>
      </c>
      <c r="C21" s="104">
        <v>130</v>
      </c>
      <c r="D21" s="104">
        <v>130</v>
      </c>
      <c r="E21" s="104">
        <v>130</v>
      </c>
      <c r="F21" s="104">
        <v>130</v>
      </c>
      <c r="G21" s="104">
        <v>130</v>
      </c>
      <c r="H21" s="104">
        <v>130</v>
      </c>
      <c r="I21" s="104">
        <v>130</v>
      </c>
      <c r="J21" s="104">
        <v>130</v>
      </c>
      <c r="K21" s="104">
        <v>130</v>
      </c>
      <c r="L21" s="104">
        <v>130</v>
      </c>
      <c r="M21" s="104">
        <v>130</v>
      </c>
      <c r="N21" s="105">
        <f t="shared" si="1"/>
        <v>1560</v>
      </c>
      <c r="O21" s="108">
        <f t="shared" si="4"/>
        <v>0.9613439033597583</v>
      </c>
      <c r="P21" s="23"/>
    </row>
    <row r="22" spans="1:16" ht="12.75">
      <c r="A22" s="6" t="s">
        <v>5</v>
      </c>
      <c r="B22" s="107">
        <f>SUM(B15:B21)</f>
        <v>2400</v>
      </c>
      <c r="C22" s="107">
        <f aca="true" t="shared" si="6" ref="C22:M22">SUM(C15:C21)</f>
        <v>2150</v>
      </c>
      <c r="D22" s="107">
        <f t="shared" si="6"/>
        <v>2150</v>
      </c>
      <c r="E22" s="107">
        <f t="shared" si="6"/>
        <v>2150</v>
      </c>
      <c r="F22" s="107">
        <f t="shared" si="6"/>
        <v>2150</v>
      </c>
      <c r="G22" s="107">
        <f t="shared" si="6"/>
        <v>2150</v>
      </c>
      <c r="H22" s="107">
        <f t="shared" si="6"/>
        <v>2150</v>
      </c>
      <c r="I22" s="107">
        <f t="shared" si="6"/>
        <v>2150</v>
      </c>
      <c r="J22" s="107">
        <f t="shared" si="6"/>
        <v>2150</v>
      </c>
      <c r="K22" s="107">
        <f t="shared" si="6"/>
        <v>2150</v>
      </c>
      <c r="L22" s="107">
        <f t="shared" si="6"/>
        <v>2150</v>
      </c>
      <c r="M22" s="107">
        <f t="shared" si="6"/>
        <v>2150</v>
      </c>
      <c r="N22" s="108">
        <f t="shared" si="1"/>
        <v>26050</v>
      </c>
      <c r="O22" s="108">
        <f t="shared" si="4"/>
        <v>16.053210693924168</v>
      </c>
      <c r="P22" s="25"/>
    </row>
    <row r="23" spans="1:16" ht="12.75">
      <c r="A23" s="6" t="s">
        <v>35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8">
        <f t="shared" si="1"/>
        <v>0</v>
      </c>
      <c r="O23" s="108">
        <f t="shared" si="4"/>
        <v>0</v>
      </c>
      <c r="P23" s="25"/>
    </row>
    <row r="24" spans="1:16" ht="12.75">
      <c r="A24" s="6" t="s">
        <v>6</v>
      </c>
      <c r="B24" s="107">
        <f>B14-B22-B23</f>
        <v>4286.402291290348</v>
      </c>
      <c r="C24" s="107">
        <f aca="true" t="shared" si="7" ref="C24:M24">C14-C22-C23</f>
        <v>13701.323509777743</v>
      </c>
      <c r="D24" s="107">
        <f t="shared" si="7"/>
        <v>4759.936955155894</v>
      </c>
      <c r="E24" s="107">
        <f t="shared" si="7"/>
        <v>6995.283593811357</v>
      </c>
      <c r="F24" s="107">
        <f t="shared" si="7"/>
        <v>6995.283593811357</v>
      </c>
      <c r="G24" s="107">
        <f t="shared" si="7"/>
        <v>9454.164896332364</v>
      </c>
      <c r="H24" s="107">
        <f t="shared" si="7"/>
        <v>7218.818257676903</v>
      </c>
      <c r="I24" s="107">
        <f t="shared" si="7"/>
        <v>6995.283593811357</v>
      </c>
      <c r="J24" s="107">
        <f t="shared" si="7"/>
        <v>6995.283593811357</v>
      </c>
      <c r="K24" s="107">
        <f t="shared" si="7"/>
        <v>6995.283593811357</v>
      </c>
      <c r="L24" s="107">
        <f t="shared" si="7"/>
        <v>7218.818257676903</v>
      </c>
      <c r="M24" s="107">
        <f t="shared" si="7"/>
        <v>7442.352921542448</v>
      </c>
      <c r="N24" s="107">
        <f>SUM(N14-N22-N23)</f>
        <v>89058.2350585094</v>
      </c>
      <c r="O24" s="108">
        <f>IF(N24&lt;&gt;0,N24/N$12*100,0)</f>
        <v>54.88178930607583</v>
      </c>
      <c r="P24" s="25"/>
    </row>
    <row r="25" spans="1:16" ht="12.75">
      <c r="A25" s="5" t="s">
        <v>7</v>
      </c>
      <c r="B25" s="104">
        <v>1900</v>
      </c>
      <c r="C25" s="104">
        <v>1900</v>
      </c>
      <c r="D25" s="104">
        <v>1900</v>
      </c>
      <c r="E25" s="104">
        <v>1900</v>
      </c>
      <c r="F25" s="104">
        <v>1900</v>
      </c>
      <c r="G25" s="104">
        <v>1900</v>
      </c>
      <c r="H25" s="104">
        <v>1900</v>
      </c>
      <c r="I25" s="104">
        <v>1900</v>
      </c>
      <c r="J25" s="104">
        <v>1900</v>
      </c>
      <c r="K25" s="104">
        <v>1900</v>
      </c>
      <c r="L25" s="104">
        <v>1900</v>
      </c>
      <c r="M25" s="104">
        <v>1900</v>
      </c>
      <c r="N25" s="105">
        <f t="shared" si="1"/>
        <v>22800</v>
      </c>
      <c r="O25" s="108">
        <f>IF(N25&lt;&gt;0,N25/N$12*100,0)</f>
        <v>14.050410895258006</v>
      </c>
      <c r="P25" s="23"/>
    </row>
    <row r="26" spans="1:16" ht="12.75">
      <c r="A26" s="5" t="s">
        <v>45</v>
      </c>
      <c r="B26" s="104">
        <v>900</v>
      </c>
      <c r="C26" s="104">
        <v>900</v>
      </c>
      <c r="D26" s="104">
        <v>900</v>
      </c>
      <c r="E26" s="104">
        <v>900</v>
      </c>
      <c r="F26" s="104">
        <v>900</v>
      </c>
      <c r="G26" s="104">
        <v>900</v>
      </c>
      <c r="H26" s="104">
        <v>900</v>
      </c>
      <c r="I26" s="104">
        <v>900</v>
      </c>
      <c r="J26" s="104">
        <v>900</v>
      </c>
      <c r="K26" s="104">
        <v>900</v>
      </c>
      <c r="L26" s="104">
        <v>900</v>
      </c>
      <c r="M26" s="104">
        <v>900</v>
      </c>
      <c r="N26" s="105">
        <f t="shared" si="1"/>
        <v>10800</v>
      </c>
      <c r="O26" s="108">
        <f>IF(N26&lt;&gt;0,N26/N$12*100,0)</f>
        <v>6.655457792490635</v>
      </c>
      <c r="P26" s="23"/>
    </row>
    <row r="27" spans="1:16" ht="12.75">
      <c r="A27" s="5" t="s">
        <v>8</v>
      </c>
      <c r="B27" s="104">
        <v>280</v>
      </c>
      <c r="C27" s="104">
        <v>280</v>
      </c>
      <c r="D27" s="104">
        <v>280</v>
      </c>
      <c r="E27" s="104">
        <v>280</v>
      </c>
      <c r="F27" s="104">
        <v>280</v>
      </c>
      <c r="G27" s="104">
        <v>280</v>
      </c>
      <c r="H27" s="104">
        <v>280</v>
      </c>
      <c r="I27" s="104">
        <v>280</v>
      </c>
      <c r="J27" s="104">
        <v>280</v>
      </c>
      <c r="K27" s="104">
        <v>280</v>
      </c>
      <c r="L27" s="104">
        <v>280</v>
      </c>
      <c r="M27" s="104">
        <v>280</v>
      </c>
      <c r="N27" s="105">
        <f t="shared" si="1"/>
        <v>3360</v>
      </c>
      <c r="O27" s="108">
        <f>IF(N27&lt;&gt;0,N27/N$12*100,0)</f>
        <v>2.070586868774864</v>
      </c>
      <c r="P27" s="23"/>
    </row>
    <row r="28" spans="1:16" ht="12.75">
      <c r="A28" s="5" t="s">
        <v>34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>
        <f t="shared" si="1"/>
        <v>0</v>
      </c>
      <c r="O28" s="108">
        <f>IF(N27&lt;&gt;0,N28/N$12*100,0)</f>
        <v>0</v>
      </c>
      <c r="P28" s="23"/>
    </row>
    <row r="29" spans="1:16" ht="12.75">
      <c r="A29" s="148" t="s">
        <v>97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5">
        <f t="shared" si="1"/>
        <v>0</v>
      </c>
      <c r="O29" s="108">
        <f>IF(N28&lt;&gt;0,N29/N$12*100,0)</f>
        <v>0</v>
      </c>
      <c r="P29" s="23"/>
    </row>
    <row r="30" spans="1:16" ht="12.75">
      <c r="A30" s="148" t="s">
        <v>118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>
        <f t="shared" si="1"/>
        <v>0</v>
      </c>
      <c r="O30" s="108">
        <f>IF(N29&lt;&gt;0,N30/N$12*100,0)</f>
        <v>0</v>
      </c>
      <c r="P30" s="23"/>
    </row>
    <row r="31" spans="1:16" ht="12.75">
      <c r="A31" s="148" t="s">
        <v>98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>
        <f t="shared" si="1"/>
        <v>0</v>
      </c>
      <c r="O31" s="108">
        <f>IF(N30&lt;&gt;0,N31/N$12*100,0)</f>
        <v>0</v>
      </c>
      <c r="P31" s="23"/>
    </row>
    <row r="32" spans="1:16" ht="12.75">
      <c r="A32" s="6" t="s">
        <v>9</v>
      </c>
      <c r="B32" s="107">
        <f>SUM(B25:B31)</f>
        <v>3080</v>
      </c>
      <c r="C32" s="107">
        <f aca="true" t="shared" si="8" ref="C32:M32">SUM(C25:C31)</f>
        <v>3080</v>
      </c>
      <c r="D32" s="107">
        <f t="shared" si="8"/>
        <v>3080</v>
      </c>
      <c r="E32" s="107">
        <f t="shared" si="8"/>
        <v>3080</v>
      </c>
      <c r="F32" s="107">
        <f t="shared" si="8"/>
        <v>3080</v>
      </c>
      <c r="G32" s="107">
        <f t="shared" si="8"/>
        <v>3080</v>
      </c>
      <c r="H32" s="107">
        <f t="shared" si="8"/>
        <v>3080</v>
      </c>
      <c r="I32" s="107">
        <f t="shared" si="8"/>
        <v>3080</v>
      </c>
      <c r="J32" s="107">
        <f t="shared" si="8"/>
        <v>3080</v>
      </c>
      <c r="K32" s="107">
        <f t="shared" si="8"/>
        <v>3080</v>
      </c>
      <c r="L32" s="107">
        <f t="shared" si="8"/>
        <v>3080</v>
      </c>
      <c r="M32" s="107">
        <f t="shared" si="8"/>
        <v>3080</v>
      </c>
      <c r="N32" s="108">
        <f t="shared" si="1"/>
        <v>36960</v>
      </c>
      <c r="O32" s="108">
        <f>IF(N32&lt;&gt;0,N32/N$12*100,0)</f>
        <v>22.776455556523505</v>
      </c>
      <c r="P32" s="25"/>
    </row>
    <row r="33" spans="1:16" ht="12.75">
      <c r="A33" s="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108"/>
      <c r="P33" s="25"/>
    </row>
    <row r="34" spans="1:16" ht="12.75">
      <c r="A34" s="6" t="s">
        <v>10</v>
      </c>
      <c r="B34" s="107">
        <f>B22+B32</f>
        <v>5480</v>
      </c>
      <c r="C34" s="107">
        <f aca="true" t="shared" si="9" ref="C34:M34">C22+C32</f>
        <v>5230</v>
      </c>
      <c r="D34" s="107">
        <f t="shared" si="9"/>
        <v>5230</v>
      </c>
      <c r="E34" s="107">
        <f t="shared" si="9"/>
        <v>5230</v>
      </c>
      <c r="F34" s="107">
        <f t="shared" si="9"/>
        <v>5230</v>
      </c>
      <c r="G34" s="107">
        <f t="shared" si="9"/>
        <v>5230</v>
      </c>
      <c r="H34" s="107">
        <f t="shared" si="9"/>
        <v>5230</v>
      </c>
      <c r="I34" s="107">
        <f t="shared" si="9"/>
        <v>5230</v>
      </c>
      <c r="J34" s="107">
        <f t="shared" si="9"/>
        <v>5230</v>
      </c>
      <c r="K34" s="107">
        <f t="shared" si="9"/>
        <v>5230</v>
      </c>
      <c r="L34" s="107">
        <f t="shared" si="9"/>
        <v>5230</v>
      </c>
      <c r="M34" s="107">
        <f t="shared" si="9"/>
        <v>5230</v>
      </c>
      <c r="N34" s="108">
        <f t="shared" si="1"/>
        <v>63010</v>
      </c>
      <c r="O34" s="108">
        <f>IF(N34&lt;&gt;0,N34/N$12*100,0)</f>
        <v>38.82966625044767</v>
      </c>
      <c r="P34" s="25"/>
    </row>
    <row r="35" spans="1:16" ht="12.75">
      <c r="A35" s="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08"/>
      <c r="P35" s="25"/>
    </row>
    <row r="36" spans="1:16" ht="12.75">
      <c r="A36" s="6" t="s">
        <v>11</v>
      </c>
      <c r="B36" s="107">
        <f>B14-B34</f>
        <v>1206.4022912903483</v>
      </c>
      <c r="C36" s="107">
        <f aca="true" t="shared" si="10" ref="C36:M36">C14-C34</f>
        <v>10621.323509777743</v>
      </c>
      <c r="D36" s="107">
        <f t="shared" si="10"/>
        <v>1679.9369551558939</v>
      </c>
      <c r="E36" s="107">
        <f t="shared" si="10"/>
        <v>3915.2835938113567</v>
      </c>
      <c r="F36" s="107">
        <f t="shared" si="10"/>
        <v>3915.2835938113567</v>
      </c>
      <c r="G36" s="107">
        <f t="shared" si="10"/>
        <v>6374.164896332364</v>
      </c>
      <c r="H36" s="107">
        <f t="shared" si="10"/>
        <v>4138.818257676903</v>
      </c>
      <c r="I36" s="107">
        <f t="shared" si="10"/>
        <v>3915.2835938113567</v>
      </c>
      <c r="J36" s="107">
        <f t="shared" si="10"/>
        <v>3915.2835938113567</v>
      </c>
      <c r="K36" s="107">
        <f t="shared" si="10"/>
        <v>3915.2835938113567</v>
      </c>
      <c r="L36" s="107">
        <f t="shared" si="10"/>
        <v>4138.818257676903</v>
      </c>
      <c r="M36" s="107">
        <f t="shared" si="10"/>
        <v>4362.352921542448</v>
      </c>
      <c r="N36" s="108">
        <f t="shared" si="1"/>
        <v>52098.235058509395</v>
      </c>
      <c r="O36" s="108">
        <f>IF(N36&lt;&gt;0,N36/N$12*100,0)</f>
        <v>32.10533374955233</v>
      </c>
      <c r="P36" s="25"/>
    </row>
    <row r="37" spans="1:16" ht="12.75">
      <c r="A37" s="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8"/>
      <c r="P37" s="25"/>
    </row>
    <row r="38" spans="1:16" ht="12.75">
      <c r="A38" s="7" t="s">
        <v>12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35"/>
      <c r="O38" s="108"/>
      <c r="P38" s="26"/>
    </row>
    <row r="39" spans="1:16" ht="12.75">
      <c r="A39" s="59" t="s">
        <v>87</v>
      </c>
      <c r="B39" s="104">
        <f aca="true" t="shared" si="11" ref="B39:M39">B27</f>
        <v>280</v>
      </c>
      <c r="C39" s="104">
        <f t="shared" si="11"/>
        <v>280</v>
      </c>
      <c r="D39" s="104">
        <f t="shared" si="11"/>
        <v>280</v>
      </c>
      <c r="E39" s="104">
        <f t="shared" si="11"/>
        <v>280</v>
      </c>
      <c r="F39" s="104">
        <f t="shared" si="11"/>
        <v>280</v>
      </c>
      <c r="G39" s="104">
        <f t="shared" si="11"/>
        <v>280</v>
      </c>
      <c r="H39" s="104">
        <f t="shared" si="11"/>
        <v>280</v>
      </c>
      <c r="I39" s="104">
        <f t="shared" si="11"/>
        <v>280</v>
      </c>
      <c r="J39" s="104">
        <f t="shared" si="11"/>
        <v>280</v>
      </c>
      <c r="K39" s="104">
        <f t="shared" si="11"/>
        <v>280</v>
      </c>
      <c r="L39" s="104">
        <f t="shared" si="11"/>
        <v>280</v>
      </c>
      <c r="M39" s="104">
        <f t="shared" si="11"/>
        <v>280</v>
      </c>
      <c r="N39" s="105">
        <f t="shared" si="1"/>
        <v>3360</v>
      </c>
      <c r="O39" s="108"/>
      <c r="P39" s="23"/>
    </row>
    <row r="40" spans="1:16" ht="12.75">
      <c r="A40" s="59" t="s">
        <v>88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>
        <v>-6400</v>
      </c>
      <c r="N40" s="105">
        <f t="shared" si="1"/>
        <v>-6400</v>
      </c>
      <c r="O40" s="108"/>
      <c r="P40" s="23"/>
    </row>
    <row r="41" spans="1:16" ht="12.75">
      <c r="A41" s="59" t="s">
        <v>91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>
        <f t="shared" si="1"/>
        <v>0</v>
      </c>
      <c r="O41" s="108"/>
      <c r="P41" s="23"/>
    </row>
    <row r="42" spans="1:16" ht="12.75">
      <c r="A42" s="59" t="s">
        <v>89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>
        <f t="shared" si="1"/>
        <v>0</v>
      </c>
      <c r="O42" s="108"/>
      <c r="P42" s="23"/>
    </row>
    <row r="43" spans="1:16" ht="12.75">
      <c r="A43" s="8" t="s">
        <v>27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>
        <f t="shared" si="1"/>
        <v>0</v>
      </c>
      <c r="O43" s="108"/>
      <c r="P43" s="23"/>
    </row>
    <row r="44" spans="1:16" ht="12.75">
      <c r="A44" s="8" t="s">
        <v>28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>
        <f t="shared" si="1"/>
        <v>0</v>
      </c>
      <c r="O44" s="108"/>
      <c r="P44" s="23"/>
    </row>
    <row r="45" spans="1:16" ht="12.75">
      <c r="A45" s="59" t="s">
        <v>99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>
        <f t="shared" si="1"/>
        <v>0</v>
      </c>
      <c r="O45" s="108"/>
      <c r="P45" s="23"/>
    </row>
    <row r="46" spans="1:16" ht="12.75">
      <c r="A46" s="59" t="s">
        <v>100</v>
      </c>
      <c r="B46" s="104"/>
      <c r="C46" s="104">
        <v>1100</v>
      </c>
      <c r="D46" s="104">
        <v>3900</v>
      </c>
      <c r="E46" s="104"/>
      <c r="F46" s="104">
        <v>1100</v>
      </c>
      <c r="G46" s="104">
        <v>3900</v>
      </c>
      <c r="H46" s="104"/>
      <c r="I46" s="104">
        <v>1100</v>
      </c>
      <c r="J46" s="104">
        <v>3900</v>
      </c>
      <c r="K46" s="104"/>
      <c r="L46" s="104">
        <v>1100</v>
      </c>
      <c r="M46" s="104">
        <v>3900</v>
      </c>
      <c r="N46" s="105">
        <f t="shared" si="1"/>
        <v>20000</v>
      </c>
      <c r="O46" s="108"/>
      <c r="P46" s="23"/>
    </row>
    <row r="47" spans="1:16" ht="12.75">
      <c r="A47" s="8" t="s">
        <v>37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>
        <v>0</v>
      </c>
      <c r="N47" s="105">
        <f>SUM(B47:M47)</f>
        <v>0</v>
      </c>
      <c r="O47" s="108"/>
      <c r="P47" s="23"/>
    </row>
    <row r="48" spans="1:16" ht="12.75">
      <c r="A48" s="8" t="s">
        <v>41</v>
      </c>
      <c r="B48" s="136">
        <v>2500</v>
      </c>
      <c r="C48" s="136">
        <v>2500</v>
      </c>
      <c r="D48" s="136">
        <v>2500</v>
      </c>
      <c r="E48" s="136">
        <v>2500</v>
      </c>
      <c r="F48" s="136">
        <v>2500</v>
      </c>
      <c r="G48" s="136">
        <v>2500</v>
      </c>
      <c r="H48" s="136">
        <v>2500</v>
      </c>
      <c r="I48" s="136">
        <v>2500</v>
      </c>
      <c r="J48" s="136">
        <v>2500</v>
      </c>
      <c r="K48" s="136">
        <v>2500</v>
      </c>
      <c r="L48" s="136">
        <v>2500</v>
      </c>
      <c r="M48" s="136">
        <v>2500</v>
      </c>
      <c r="N48" s="106">
        <f>SUM(B48:M48)</f>
        <v>30000</v>
      </c>
      <c r="O48" s="108"/>
      <c r="P48" s="23"/>
    </row>
    <row r="49" spans="1:16" ht="13.5" thickBot="1">
      <c r="A49" s="152" t="s">
        <v>107</v>
      </c>
      <c r="B49" s="113">
        <f aca="true" t="shared" si="12" ref="B49:N49">SUM(B36:B42)-SUM(B43:B48)</f>
        <v>-1013.5977087096517</v>
      </c>
      <c r="C49" s="113">
        <f t="shared" si="12"/>
        <v>7301.323509777743</v>
      </c>
      <c r="D49" s="113">
        <f t="shared" si="12"/>
        <v>-4440.063044844106</v>
      </c>
      <c r="E49" s="113">
        <f t="shared" si="12"/>
        <v>1695.2835938113567</v>
      </c>
      <c r="F49" s="113">
        <f t="shared" si="12"/>
        <v>595.2835938113567</v>
      </c>
      <c r="G49" s="113">
        <f t="shared" si="12"/>
        <v>254.16489633236415</v>
      </c>
      <c r="H49" s="113">
        <f t="shared" si="12"/>
        <v>1918.8182576769032</v>
      </c>
      <c r="I49" s="113">
        <f t="shared" si="12"/>
        <v>595.2835938113567</v>
      </c>
      <c r="J49" s="113">
        <f t="shared" si="12"/>
        <v>-2204.7164061886433</v>
      </c>
      <c r="K49" s="113">
        <f t="shared" si="12"/>
        <v>1695.2835938113567</v>
      </c>
      <c r="L49" s="113">
        <f t="shared" si="12"/>
        <v>818.8182576769032</v>
      </c>
      <c r="M49" s="113">
        <f t="shared" si="12"/>
        <v>-8157.647078457552</v>
      </c>
      <c r="N49" s="113">
        <f t="shared" si="12"/>
        <v>-941.7649414906045</v>
      </c>
      <c r="O49" s="113"/>
      <c r="P49" s="27"/>
    </row>
    <row r="50" spans="1:15" ht="12.75">
      <c r="A50" s="33" t="s">
        <v>38</v>
      </c>
      <c r="B50" s="114">
        <f>B49+'Ertragsvorschau Monat Jahr 1'!M50</f>
        <v>1911.2256636299408</v>
      </c>
      <c r="C50" s="114">
        <f>B50+C49</f>
        <v>9212.549173407684</v>
      </c>
      <c r="D50" s="114">
        <f aca="true" t="shared" si="13" ref="D50:M50">C50+D49</f>
        <v>4772.486128563578</v>
      </c>
      <c r="E50" s="114">
        <f t="shared" si="13"/>
        <v>6467.769722374935</v>
      </c>
      <c r="F50" s="114">
        <f t="shared" si="13"/>
        <v>7063.053316186291</v>
      </c>
      <c r="G50" s="114">
        <f t="shared" si="13"/>
        <v>7317.2182125186555</v>
      </c>
      <c r="H50" s="114">
        <f t="shared" si="13"/>
        <v>9236.036470195559</v>
      </c>
      <c r="I50" s="114">
        <f t="shared" si="13"/>
        <v>9831.320064006915</v>
      </c>
      <c r="J50" s="114">
        <f t="shared" si="13"/>
        <v>7626.603657818272</v>
      </c>
      <c r="K50" s="114">
        <f t="shared" si="13"/>
        <v>9321.887251629629</v>
      </c>
      <c r="L50" s="114">
        <f t="shared" si="13"/>
        <v>10140.705509306532</v>
      </c>
      <c r="M50" s="114">
        <f t="shared" si="13"/>
        <v>1983.0584308489797</v>
      </c>
      <c r="N50" s="114">
        <f>M50</f>
        <v>1983.0584308489797</v>
      </c>
      <c r="O50" s="114"/>
    </row>
  </sheetData>
  <sheetProtection/>
  <mergeCells count="2">
    <mergeCell ref="A4:P5"/>
    <mergeCell ref="A1:D2"/>
  </mergeCells>
  <printOptions horizontalCentered="1"/>
  <pageMargins left="0.1968503937007874" right="0.1968503937007874" top="0.7874015748031497" bottom="0.5905511811023623" header="0.5118110236220472" footer="0.1968503937007874"/>
  <pageSetup fitToHeight="1" fitToWidth="1" horizontalDpi="600" verticalDpi="600" orientation="landscape" paperSize="9" scale="70" r:id="rId1"/>
  <headerFooter alignWithMargins="0">
    <oddFooter>&amp;L&amp;9Stand August 2012
(C) Copyright 2012 Deubner Verlag GmbH &amp;&amp; Co. KG - www.deubner-verlag.d&amp;10e&amp;C&amp;9Überreicht von
Ihrem Steuerberater&amp;R&amp;9Businessplan Kleingründung
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Layout" zoomScaleNormal="75" workbookViewId="0" topLeftCell="A13">
      <selection activeCell="A9" sqref="A9"/>
    </sheetView>
  </sheetViews>
  <sheetFormatPr defaultColWidth="11.421875" defaultRowHeight="12.75"/>
  <cols>
    <col min="1" max="1" width="33.00390625" style="0" bestFit="1" customWidth="1"/>
    <col min="15" max="15" width="11.8515625" style="18" bestFit="1" customWidth="1"/>
    <col min="16" max="16" width="15.140625" style="0" customWidth="1"/>
  </cols>
  <sheetData>
    <row r="1" spans="1:16" ht="19.5" customHeight="1">
      <c r="A1" s="158" t="s">
        <v>42</v>
      </c>
      <c r="B1" s="159"/>
      <c r="C1" s="159"/>
      <c r="D1" s="159"/>
      <c r="E1" s="34"/>
      <c r="F1" s="34"/>
      <c r="G1" s="34"/>
      <c r="H1" s="34"/>
      <c r="I1" s="35" t="s">
        <v>81</v>
      </c>
      <c r="J1" s="35"/>
      <c r="K1" s="35"/>
      <c r="L1" s="35"/>
      <c r="M1" s="35"/>
      <c r="N1" s="35"/>
      <c r="O1" s="36"/>
      <c r="P1" s="37"/>
    </row>
    <row r="2" spans="1:16" ht="19.5" customHeight="1">
      <c r="A2" s="160"/>
      <c r="B2" s="161"/>
      <c r="C2" s="161"/>
      <c r="D2" s="161"/>
      <c r="E2" s="38"/>
      <c r="F2" s="38"/>
      <c r="G2" s="38"/>
      <c r="H2" s="38"/>
      <c r="I2" s="38" t="s">
        <v>103</v>
      </c>
      <c r="J2" s="38"/>
      <c r="K2" s="38"/>
      <c r="L2" s="38"/>
      <c r="M2" s="38"/>
      <c r="N2" s="38"/>
      <c r="O2" s="39"/>
      <c r="P2" s="40"/>
    </row>
    <row r="4" spans="1:16" ht="14.25" customHeight="1">
      <c r="A4" s="157" t="s">
        <v>109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8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5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9"/>
    </row>
    <row r="7" spans="1:16" ht="12.75">
      <c r="A7" s="155"/>
      <c r="B7" s="129" t="s">
        <v>13</v>
      </c>
      <c r="C7" s="130" t="s">
        <v>14</v>
      </c>
      <c r="D7" s="130" t="s">
        <v>15</v>
      </c>
      <c r="E7" s="130" t="s">
        <v>16</v>
      </c>
      <c r="F7" s="130" t="s">
        <v>17</v>
      </c>
      <c r="G7" s="130" t="s">
        <v>18</v>
      </c>
      <c r="H7" s="130" t="s">
        <v>19</v>
      </c>
      <c r="I7" s="130" t="s">
        <v>20</v>
      </c>
      <c r="J7" s="130" t="s">
        <v>21</v>
      </c>
      <c r="K7" s="130" t="s">
        <v>22</v>
      </c>
      <c r="L7" s="130" t="s">
        <v>23</v>
      </c>
      <c r="M7" s="130" t="s">
        <v>24</v>
      </c>
      <c r="N7" s="129" t="s">
        <v>25</v>
      </c>
      <c r="O7" s="131" t="s">
        <v>0</v>
      </c>
      <c r="P7" s="132" t="s">
        <v>26</v>
      </c>
    </row>
    <row r="8" spans="1:16" ht="15" thickBot="1">
      <c r="A8" s="156"/>
      <c r="B8" s="103" t="s">
        <v>44</v>
      </c>
      <c r="C8" s="103" t="s">
        <v>44</v>
      </c>
      <c r="D8" s="103" t="s">
        <v>44</v>
      </c>
      <c r="E8" s="103" t="s">
        <v>44</v>
      </c>
      <c r="F8" s="103" t="s">
        <v>44</v>
      </c>
      <c r="G8" s="103" t="s">
        <v>44</v>
      </c>
      <c r="H8" s="103" t="s">
        <v>44</v>
      </c>
      <c r="I8" s="103" t="s">
        <v>44</v>
      </c>
      <c r="J8" s="103" t="s">
        <v>44</v>
      </c>
      <c r="K8" s="103" t="s">
        <v>44</v>
      </c>
      <c r="L8" s="103" t="s">
        <v>44</v>
      </c>
      <c r="M8" s="103" t="s">
        <v>44</v>
      </c>
      <c r="N8" s="103" t="s">
        <v>44</v>
      </c>
      <c r="O8" s="133"/>
      <c r="P8" s="134" t="s">
        <v>0</v>
      </c>
    </row>
    <row r="9" spans="1:16" ht="12.75">
      <c r="A9" s="4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20"/>
      <c r="P9" s="21"/>
    </row>
    <row r="10" spans="1:16" ht="12.75">
      <c r="A10" s="5" t="s">
        <v>32</v>
      </c>
      <c r="B10" s="104">
        <f>'[1]Umsatzvorschau'!$B$21</f>
        <v>14900</v>
      </c>
      <c r="C10" s="104">
        <v>35400</v>
      </c>
      <c r="D10" s="104">
        <v>15400</v>
      </c>
      <c r="E10" s="104">
        <v>20400</v>
      </c>
      <c r="F10" s="104">
        <v>20400</v>
      </c>
      <c r="G10" s="104">
        <v>25900</v>
      </c>
      <c r="H10" s="104">
        <v>20900</v>
      </c>
      <c r="I10" s="104">
        <v>20400</v>
      </c>
      <c r="J10" s="104">
        <v>20400</v>
      </c>
      <c r="K10" s="104">
        <v>20400</v>
      </c>
      <c r="L10" s="104">
        <v>20900</v>
      </c>
      <c r="M10" s="104">
        <v>21400</v>
      </c>
      <c r="N10" s="105">
        <f>SUM(B10:M10)</f>
        <v>256800</v>
      </c>
      <c r="O10" s="108">
        <f>IF(N10&lt;&gt;0,N10/N$12*100,0)</f>
        <v>118.68899729941633</v>
      </c>
      <c r="P10" s="138"/>
    </row>
    <row r="11" spans="1:16" ht="12.75">
      <c r="A11" s="148" t="s">
        <v>94</v>
      </c>
      <c r="B11" s="104">
        <f>'[1]Umsatzvorschau'!$B$22+'[1]Umsatzvorschau'!$B$23</f>
        <v>2331.8699442393777</v>
      </c>
      <c r="C11" s="104">
        <f>'[1]Umsatzvorschau'!$C$22+'[1]Umsatzvorschau'!$C$23</f>
        <v>5604.979187936858</v>
      </c>
      <c r="D11" s="104">
        <f>'[1]Umsatzvorschau'!$D$22+'[1]Umsatzvorschau'!$D$23</f>
        <v>2411.7018770124873</v>
      </c>
      <c r="E11" s="104">
        <f>'[1]Umsatzvorschau'!$E$22+'[1]Umsatzvorschau'!$E$23</f>
        <v>3210.02120474358</v>
      </c>
      <c r="F11" s="104">
        <f>'[1]Umsatzvorschau'!$F$22+'[1]Umsatzvorschau'!$F$23</f>
        <v>3210.02120474358</v>
      </c>
      <c r="G11" s="104">
        <f>'[1]Umsatzvorschau'!$G$22+'[1]Umsatzvorschau'!$G$23</f>
        <v>4088.1724652477815</v>
      </c>
      <c r="H11" s="104">
        <f>'[1]Umsatzvorschau'!$H$22+'[1]Umsatzvorschau'!$H$23</f>
        <v>3289.8531375166895</v>
      </c>
      <c r="I11" s="104">
        <f>'[1]Umsatzvorschau'!$I$22+'[1]Umsatzvorschau'!$I$23</f>
        <v>3210.02120474358</v>
      </c>
      <c r="J11" s="104">
        <f>'[1]Umsatzvorschau'!$J$22+'[1]Umsatzvorschau'!$J$23</f>
        <v>3210.02120474358</v>
      </c>
      <c r="K11" s="104">
        <f>'[1]Umsatzvorschau'!$K$22+'[1]Umsatzvorschau'!$K$23</f>
        <v>3210.02120474358</v>
      </c>
      <c r="L11" s="104">
        <f>'[1]Umsatzvorschau'!$L$22+'[1]Umsatzvorschau'!$L$23</f>
        <v>3289.8531375166895</v>
      </c>
      <c r="M11" s="104">
        <f>'[1]Umsatzvorschau'!$M$22+'[1]Umsatzvorschau'!$M$23</f>
        <v>3369.685070289798</v>
      </c>
      <c r="N11" s="105">
        <f>SUM(B11:M11)</f>
        <v>40436.220843477575</v>
      </c>
      <c r="O11" s="108">
        <f>IF(N11&lt;&gt;0,N11/N$12*100,0)</f>
        <v>18.688997299416325</v>
      </c>
      <c r="P11" s="138"/>
    </row>
    <row r="12" spans="1:16" ht="12.75">
      <c r="A12" s="6" t="s">
        <v>33</v>
      </c>
      <c r="B12" s="107">
        <f aca="true" t="shared" si="0" ref="B12:M12">B10-B11</f>
        <v>12568.130055760623</v>
      </c>
      <c r="C12" s="107">
        <f t="shared" si="0"/>
        <v>29795.020812063143</v>
      </c>
      <c r="D12" s="107">
        <f t="shared" si="0"/>
        <v>12988.298122987513</v>
      </c>
      <c r="E12" s="107">
        <f t="shared" si="0"/>
        <v>17189.978795256422</v>
      </c>
      <c r="F12" s="107">
        <f t="shared" si="0"/>
        <v>17189.978795256422</v>
      </c>
      <c r="G12" s="107">
        <f t="shared" si="0"/>
        <v>21811.827534752218</v>
      </c>
      <c r="H12" s="107">
        <f t="shared" si="0"/>
        <v>17610.14686248331</v>
      </c>
      <c r="I12" s="107">
        <f t="shared" si="0"/>
        <v>17189.978795256422</v>
      </c>
      <c r="J12" s="107">
        <f t="shared" si="0"/>
        <v>17189.978795256422</v>
      </c>
      <c r="K12" s="107">
        <f t="shared" si="0"/>
        <v>17189.978795256422</v>
      </c>
      <c r="L12" s="107">
        <f t="shared" si="0"/>
        <v>17610.14686248331</v>
      </c>
      <c r="M12" s="107">
        <f t="shared" si="0"/>
        <v>18030.314929710203</v>
      </c>
      <c r="N12" s="107">
        <f>N10-N11</f>
        <v>216363.77915652242</v>
      </c>
      <c r="O12" s="108">
        <v>100</v>
      </c>
      <c r="P12" s="137">
        <v>100</v>
      </c>
    </row>
    <row r="13" spans="1:16" ht="12.75">
      <c r="A13" s="6" t="s">
        <v>2</v>
      </c>
      <c r="B13" s="107">
        <f>B12*0.29065</f>
        <v>3652.9270007068253</v>
      </c>
      <c r="C13" s="107">
        <f aca="true" t="shared" si="1" ref="C13:M13">C12*0.29065</f>
        <v>8659.922799026153</v>
      </c>
      <c r="D13" s="107">
        <f t="shared" si="1"/>
        <v>3775.048849446321</v>
      </c>
      <c r="E13" s="107">
        <f t="shared" si="1"/>
        <v>4996.26733684128</v>
      </c>
      <c r="F13" s="107">
        <f t="shared" si="1"/>
        <v>4996.26733684128</v>
      </c>
      <c r="G13" s="107">
        <f t="shared" si="1"/>
        <v>6339.607672975732</v>
      </c>
      <c r="H13" s="107">
        <f t="shared" si="1"/>
        <v>5118.389185580774</v>
      </c>
      <c r="I13" s="107">
        <f t="shared" si="1"/>
        <v>4996.26733684128</v>
      </c>
      <c r="J13" s="107">
        <f t="shared" si="1"/>
        <v>4996.26733684128</v>
      </c>
      <c r="K13" s="107">
        <f t="shared" si="1"/>
        <v>4996.26733684128</v>
      </c>
      <c r="L13" s="107">
        <f t="shared" si="1"/>
        <v>5118.389185580774</v>
      </c>
      <c r="M13" s="107">
        <f t="shared" si="1"/>
        <v>5240.5110343202705</v>
      </c>
      <c r="N13" s="108">
        <f aca="true" t="shared" si="2" ref="N13:N32">SUM(B13:M13)</f>
        <v>62886.13241184325</v>
      </c>
      <c r="O13" s="108">
        <f aca="true" t="shared" si="3" ref="O13:O27">IF(N13&lt;&gt;0,N13/N$12*100,0)</f>
        <v>29.06500000000001</v>
      </c>
      <c r="P13" s="139"/>
    </row>
    <row r="14" spans="1:16" ht="12.75">
      <c r="A14" s="6" t="s">
        <v>3</v>
      </c>
      <c r="B14" s="107">
        <f aca="true" t="shared" si="4" ref="B14:M14">SUM(B12-B13)</f>
        <v>8915.203055053797</v>
      </c>
      <c r="C14" s="107">
        <f t="shared" si="4"/>
        <v>21135.09801303699</v>
      </c>
      <c r="D14" s="107">
        <f t="shared" si="4"/>
        <v>9213.249273541192</v>
      </c>
      <c r="E14" s="107">
        <f t="shared" si="4"/>
        <v>12193.711458415142</v>
      </c>
      <c r="F14" s="107">
        <f t="shared" si="4"/>
        <v>12193.711458415142</v>
      </c>
      <c r="G14" s="107">
        <f t="shared" si="4"/>
        <v>15472.219861776484</v>
      </c>
      <c r="H14" s="107">
        <f t="shared" si="4"/>
        <v>12491.757676902536</v>
      </c>
      <c r="I14" s="107">
        <f t="shared" si="4"/>
        <v>12193.711458415142</v>
      </c>
      <c r="J14" s="107">
        <f t="shared" si="4"/>
        <v>12193.711458415142</v>
      </c>
      <c r="K14" s="107">
        <f t="shared" si="4"/>
        <v>12193.711458415142</v>
      </c>
      <c r="L14" s="107">
        <f t="shared" si="4"/>
        <v>12491.757676902536</v>
      </c>
      <c r="M14" s="107">
        <f t="shared" si="4"/>
        <v>12789.803895389932</v>
      </c>
      <c r="N14" s="108">
        <f t="shared" si="2"/>
        <v>153477.64674467916</v>
      </c>
      <c r="O14" s="108">
        <f t="shared" si="3"/>
        <v>70.93499999999999</v>
      </c>
      <c r="P14" s="139"/>
    </row>
    <row r="15" spans="1:16" ht="12.75">
      <c r="A15" s="148" t="s">
        <v>95</v>
      </c>
      <c r="B15" s="104">
        <v>3040</v>
      </c>
      <c r="C15" s="104">
        <v>3040</v>
      </c>
      <c r="D15" s="104">
        <v>3040</v>
      </c>
      <c r="E15" s="104">
        <v>3040</v>
      </c>
      <c r="F15" s="104">
        <v>3040</v>
      </c>
      <c r="G15" s="104">
        <v>3040</v>
      </c>
      <c r="H15" s="104">
        <v>3040</v>
      </c>
      <c r="I15" s="104">
        <v>3040</v>
      </c>
      <c r="J15" s="104">
        <v>3040</v>
      </c>
      <c r="K15" s="104">
        <v>3040</v>
      </c>
      <c r="L15" s="104">
        <v>3040</v>
      </c>
      <c r="M15" s="104">
        <v>3040</v>
      </c>
      <c r="N15" s="105">
        <f t="shared" si="2"/>
        <v>36480</v>
      </c>
      <c r="O15" s="108">
        <f t="shared" si="3"/>
        <v>16.86049307430961</v>
      </c>
      <c r="P15" s="138"/>
    </row>
    <row r="16" spans="1:16" ht="12.75">
      <c r="A16" s="5" t="s">
        <v>29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>
        <f t="shared" si="2"/>
        <v>0</v>
      </c>
      <c r="O16" s="108">
        <f t="shared" si="3"/>
        <v>0</v>
      </c>
      <c r="P16" s="138"/>
    </row>
    <row r="17" spans="1:16" ht="12.75">
      <c r="A17" s="5" t="s">
        <v>36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>
        <f t="shared" si="2"/>
        <v>0</v>
      </c>
      <c r="O17" s="108">
        <f t="shared" si="3"/>
        <v>0</v>
      </c>
      <c r="P17" s="138"/>
    </row>
    <row r="18" spans="1:16" ht="12.75">
      <c r="A18" s="5" t="s">
        <v>39</v>
      </c>
      <c r="B18" s="104">
        <v>60</v>
      </c>
      <c r="C18" s="104">
        <v>60</v>
      </c>
      <c r="D18" s="104">
        <v>60</v>
      </c>
      <c r="E18" s="104">
        <v>60</v>
      </c>
      <c r="F18" s="104">
        <v>60</v>
      </c>
      <c r="G18" s="104">
        <v>60</v>
      </c>
      <c r="H18" s="104">
        <v>60</v>
      </c>
      <c r="I18" s="104">
        <v>60</v>
      </c>
      <c r="J18" s="104">
        <v>60</v>
      </c>
      <c r="K18" s="104">
        <v>60</v>
      </c>
      <c r="L18" s="104">
        <v>60</v>
      </c>
      <c r="M18" s="104">
        <v>60</v>
      </c>
      <c r="N18" s="105">
        <f t="shared" si="2"/>
        <v>720</v>
      </c>
      <c r="O18" s="108">
        <f t="shared" si="3"/>
        <v>0.3327728896245317</v>
      </c>
      <c r="P18" s="138"/>
    </row>
    <row r="19" spans="1:16" ht="12.75">
      <c r="A19" s="5" t="s">
        <v>4</v>
      </c>
      <c r="B19" s="104">
        <v>250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>
        <f t="shared" si="2"/>
        <v>250</v>
      </c>
      <c r="O19" s="108">
        <f t="shared" si="3"/>
        <v>0.1155461422307402</v>
      </c>
      <c r="P19" s="138"/>
    </row>
    <row r="20" spans="1:16" ht="12.75">
      <c r="A20" s="5" t="s">
        <v>30</v>
      </c>
      <c r="B20" s="104">
        <v>500</v>
      </c>
      <c r="C20" s="104">
        <v>500</v>
      </c>
      <c r="D20" s="104">
        <v>500</v>
      </c>
      <c r="E20" s="104">
        <v>500</v>
      </c>
      <c r="F20" s="104">
        <v>500</v>
      </c>
      <c r="G20" s="104">
        <v>500</v>
      </c>
      <c r="H20" s="104">
        <v>500</v>
      </c>
      <c r="I20" s="104">
        <v>500</v>
      </c>
      <c r="J20" s="104">
        <v>500</v>
      </c>
      <c r="K20" s="104">
        <v>500</v>
      </c>
      <c r="L20" s="104">
        <v>500</v>
      </c>
      <c r="M20" s="104">
        <v>500</v>
      </c>
      <c r="N20" s="105">
        <f t="shared" si="2"/>
        <v>6000</v>
      </c>
      <c r="O20" s="108">
        <f t="shared" si="3"/>
        <v>2.773107413537765</v>
      </c>
      <c r="P20" s="138"/>
    </row>
    <row r="21" spans="1:16" ht="12.75">
      <c r="A21" s="5" t="s">
        <v>31</v>
      </c>
      <c r="B21" s="104">
        <v>130</v>
      </c>
      <c r="C21" s="104">
        <v>130</v>
      </c>
      <c r="D21" s="104">
        <v>130</v>
      </c>
      <c r="E21" s="104">
        <v>130</v>
      </c>
      <c r="F21" s="104">
        <v>130</v>
      </c>
      <c r="G21" s="104">
        <v>130</v>
      </c>
      <c r="H21" s="104">
        <v>130</v>
      </c>
      <c r="I21" s="104">
        <v>130</v>
      </c>
      <c r="J21" s="104">
        <v>130</v>
      </c>
      <c r="K21" s="104">
        <v>130</v>
      </c>
      <c r="L21" s="104">
        <v>130</v>
      </c>
      <c r="M21" s="104">
        <v>130</v>
      </c>
      <c r="N21" s="105">
        <f t="shared" si="2"/>
        <v>1560</v>
      </c>
      <c r="O21" s="108">
        <f t="shared" si="3"/>
        <v>0.7210079275198188</v>
      </c>
      <c r="P21" s="138"/>
    </row>
    <row r="22" spans="1:16" ht="12.75">
      <c r="A22" s="6" t="s">
        <v>5</v>
      </c>
      <c r="B22" s="107">
        <f aca="true" t="shared" si="5" ref="B22:M22">SUM(B15:B21)</f>
        <v>3980</v>
      </c>
      <c r="C22" s="107">
        <f t="shared" si="5"/>
        <v>3730</v>
      </c>
      <c r="D22" s="107">
        <f t="shared" si="5"/>
        <v>3730</v>
      </c>
      <c r="E22" s="107">
        <f t="shared" si="5"/>
        <v>3730</v>
      </c>
      <c r="F22" s="107">
        <f t="shared" si="5"/>
        <v>3730</v>
      </c>
      <c r="G22" s="107">
        <f t="shared" si="5"/>
        <v>3730</v>
      </c>
      <c r="H22" s="107">
        <f t="shared" si="5"/>
        <v>3730</v>
      </c>
      <c r="I22" s="107">
        <f t="shared" si="5"/>
        <v>3730</v>
      </c>
      <c r="J22" s="107">
        <f t="shared" si="5"/>
        <v>3730</v>
      </c>
      <c r="K22" s="107">
        <f t="shared" si="5"/>
        <v>3730</v>
      </c>
      <c r="L22" s="107">
        <f t="shared" si="5"/>
        <v>3730</v>
      </c>
      <c r="M22" s="107">
        <f t="shared" si="5"/>
        <v>3730</v>
      </c>
      <c r="N22" s="108">
        <f t="shared" si="2"/>
        <v>45010</v>
      </c>
      <c r="O22" s="108">
        <f t="shared" si="3"/>
        <v>20.802927447222462</v>
      </c>
      <c r="P22" s="139"/>
    </row>
    <row r="23" spans="1:16" ht="12.75">
      <c r="A23" s="6" t="s">
        <v>35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8">
        <f t="shared" si="2"/>
        <v>0</v>
      </c>
      <c r="O23" s="108">
        <f t="shared" si="3"/>
        <v>0</v>
      </c>
      <c r="P23" s="139"/>
    </row>
    <row r="24" spans="1:16" ht="12.75">
      <c r="A24" s="6" t="s">
        <v>6</v>
      </c>
      <c r="B24" s="107">
        <f aca="true" t="shared" si="6" ref="B24:M24">SUM(B14-B22-B23)</f>
        <v>4935.203055053797</v>
      </c>
      <c r="C24" s="107">
        <f t="shared" si="6"/>
        <v>17405.09801303699</v>
      </c>
      <c r="D24" s="107">
        <f t="shared" si="6"/>
        <v>5483.249273541192</v>
      </c>
      <c r="E24" s="107">
        <f t="shared" si="6"/>
        <v>8463.711458415142</v>
      </c>
      <c r="F24" s="107">
        <f t="shared" si="6"/>
        <v>8463.711458415142</v>
      </c>
      <c r="G24" s="107">
        <f t="shared" si="6"/>
        <v>11742.219861776484</v>
      </c>
      <c r="H24" s="107">
        <f t="shared" si="6"/>
        <v>8761.757676902536</v>
      </c>
      <c r="I24" s="107">
        <f t="shared" si="6"/>
        <v>8463.711458415142</v>
      </c>
      <c r="J24" s="107">
        <f t="shared" si="6"/>
        <v>8463.711458415142</v>
      </c>
      <c r="K24" s="107">
        <f t="shared" si="6"/>
        <v>8463.711458415142</v>
      </c>
      <c r="L24" s="107">
        <f t="shared" si="6"/>
        <v>8761.757676902536</v>
      </c>
      <c r="M24" s="107">
        <f t="shared" si="6"/>
        <v>9059.803895389932</v>
      </c>
      <c r="N24" s="108">
        <f t="shared" si="2"/>
        <v>108467.64674467918</v>
      </c>
      <c r="O24" s="108">
        <f t="shared" si="3"/>
        <v>50.132072552777544</v>
      </c>
      <c r="P24" s="139"/>
    </row>
    <row r="25" spans="1:16" ht="12.75">
      <c r="A25" s="5" t="s">
        <v>7</v>
      </c>
      <c r="B25" s="104">
        <v>1900</v>
      </c>
      <c r="C25" s="104">
        <v>1900</v>
      </c>
      <c r="D25" s="104">
        <v>1900</v>
      </c>
      <c r="E25" s="104">
        <v>1900</v>
      </c>
      <c r="F25" s="104">
        <v>1900</v>
      </c>
      <c r="G25" s="104">
        <v>1900</v>
      </c>
      <c r="H25" s="104">
        <v>1900</v>
      </c>
      <c r="I25" s="104">
        <v>1900</v>
      </c>
      <c r="J25" s="104">
        <v>1900</v>
      </c>
      <c r="K25" s="104">
        <v>1900</v>
      </c>
      <c r="L25" s="104">
        <v>1900</v>
      </c>
      <c r="M25" s="104">
        <v>1900</v>
      </c>
      <c r="N25" s="105">
        <f t="shared" si="2"/>
        <v>22800</v>
      </c>
      <c r="O25" s="108">
        <f t="shared" si="3"/>
        <v>10.537808171443505</v>
      </c>
      <c r="P25" s="138"/>
    </row>
    <row r="26" spans="1:16" ht="12.75">
      <c r="A26" s="5" t="s">
        <v>45</v>
      </c>
      <c r="B26" s="104">
        <v>900</v>
      </c>
      <c r="C26" s="104">
        <v>900</v>
      </c>
      <c r="D26" s="104">
        <v>900</v>
      </c>
      <c r="E26" s="104">
        <v>900</v>
      </c>
      <c r="F26" s="104">
        <v>900</v>
      </c>
      <c r="G26" s="104">
        <v>900</v>
      </c>
      <c r="H26" s="104">
        <v>900</v>
      </c>
      <c r="I26" s="104">
        <v>900</v>
      </c>
      <c r="J26" s="104">
        <v>900</v>
      </c>
      <c r="K26" s="104">
        <v>900</v>
      </c>
      <c r="L26" s="104">
        <v>900</v>
      </c>
      <c r="M26" s="104">
        <v>900</v>
      </c>
      <c r="N26" s="105">
        <f t="shared" si="2"/>
        <v>10800</v>
      </c>
      <c r="O26" s="108">
        <f t="shared" si="3"/>
        <v>4.991593344367976</v>
      </c>
      <c r="P26" s="138"/>
    </row>
    <row r="27" spans="1:16" ht="12.75">
      <c r="A27" s="5" t="s">
        <v>8</v>
      </c>
      <c r="B27" s="104">
        <v>280</v>
      </c>
      <c r="C27" s="104">
        <v>280</v>
      </c>
      <c r="D27" s="104">
        <v>280</v>
      </c>
      <c r="E27" s="104">
        <v>280</v>
      </c>
      <c r="F27" s="104">
        <v>280</v>
      </c>
      <c r="G27" s="104">
        <v>280</v>
      </c>
      <c r="H27" s="104">
        <v>280</v>
      </c>
      <c r="I27" s="104">
        <v>280</v>
      </c>
      <c r="J27" s="104">
        <v>280</v>
      </c>
      <c r="K27" s="104">
        <v>280</v>
      </c>
      <c r="L27" s="104">
        <v>280</v>
      </c>
      <c r="M27" s="104">
        <v>280</v>
      </c>
      <c r="N27" s="105">
        <f t="shared" si="2"/>
        <v>3360</v>
      </c>
      <c r="O27" s="108">
        <f t="shared" si="3"/>
        <v>1.5529401515811483</v>
      </c>
      <c r="P27" s="138"/>
    </row>
    <row r="28" spans="1:16" ht="12.75">
      <c r="A28" s="5" t="s">
        <v>34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>
        <f t="shared" si="2"/>
        <v>0</v>
      </c>
      <c r="O28" s="108">
        <f>IF(N27&lt;&gt;0,N28/N$12*100,0)</f>
        <v>0</v>
      </c>
      <c r="P28" s="138"/>
    </row>
    <row r="29" spans="1:16" ht="12.75">
      <c r="A29" s="148" t="s">
        <v>97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5">
        <f t="shared" si="2"/>
        <v>0</v>
      </c>
      <c r="O29" s="108">
        <f>IF(N28&lt;&gt;0,N29/N$12*100,0)</f>
        <v>0</v>
      </c>
      <c r="P29" s="138"/>
    </row>
    <row r="30" spans="1:16" ht="12.75">
      <c r="A30" s="148" t="s">
        <v>117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>
        <f t="shared" si="2"/>
        <v>0</v>
      </c>
      <c r="O30" s="108">
        <f>IF(N29&lt;&gt;0,N30/N$12*100,0)</f>
        <v>0</v>
      </c>
      <c r="P30" s="138"/>
    </row>
    <row r="31" spans="1:16" ht="12.75">
      <c r="A31" s="148" t="s">
        <v>110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>
        <f t="shared" si="2"/>
        <v>0</v>
      </c>
      <c r="O31" s="108">
        <f>IF(N30&lt;&gt;0,N31/N$12*100,0)</f>
        <v>0</v>
      </c>
      <c r="P31" s="138"/>
    </row>
    <row r="32" spans="1:16" ht="12.75">
      <c r="A32" s="6" t="s">
        <v>9</v>
      </c>
      <c r="B32" s="107">
        <f aca="true" t="shared" si="7" ref="B32:M32">SUM(B25:B31)</f>
        <v>3080</v>
      </c>
      <c r="C32" s="107">
        <f t="shared" si="7"/>
        <v>3080</v>
      </c>
      <c r="D32" s="107">
        <f t="shared" si="7"/>
        <v>3080</v>
      </c>
      <c r="E32" s="107">
        <f t="shared" si="7"/>
        <v>3080</v>
      </c>
      <c r="F32" s="107">
        <f t="shared" si="7"/>
        <v>3080</v>
      </c>
      <c r="G32" s="107">
        <f t="shared" si="7"/>
        <v>3080</v>
      </c>
      <c r="H32" s="107">
        <f t="shared" si="7"/>
        <v>3080</v>
      </c>
      <c r="I32" s="107">
        <f t="shared" si="7"/>
        <v>3080</v>
      </c>
      <c r="J32" s="107">
        <f t="shared" si="7"/>
        <v>3080</v>
      </c>
      <c r="K32" s="107">
        <f t="shared" si="7"/>
        <v>3080</v>
      </c>
      <c r="L32" s="107">
        <f t="shared" si="7"/>
        <v>3080</v>
      </c>
      <c r="M32" s="107">
        <f t="shared" si="7"/>
        <v>3080</v>
      </c>
      <c r="N32" s="108">
        <f t="shared" si="2"/>
        <v>36960</v>
      </c>
      <c r="O32" s="108">
        <f>IF(N32&lt;&gt;0,N32/N$12*100,0)</f>
        <v>17.08234166739263</v>
      </c>
      <c r="P32" s="139"/>
    </row>
    <row r="33" spans="1:16" ht="12.75">
      <c r="A33" s="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108"/>
      <c r="P33" s="139"/>
    </row>
    <row r="34" spans="1:16" ht="12.75">
      <c r="A34" s="6" t="s">
        <v>10</v>
      </c>
      <c r="B34" s="107">
        <f aca="true" t="shared" si="8" ref="B34:M34">B13+B22+B32</f>
        <v>10712.927000706826</v>
      </c>
      <c r="C34" s="107">
        <f t="shared" si="8"/>
        <v>15469.922799026153</v>
      </c>
      <c r="D34" s="107">
        <f t="shared" si="8"/>
        <v>10585.04884944632</v>
      </c>
      <c r="E34" s="107">
        <f t="shared" si="8"/>
        <v>11806.26733684128</v>
      </c>
      <c r="F34" s="107">
        <f t="shared" si="8"/>
        <v>11806.26733684128</v>
      </c>
      <c r="G34" s="107">
        <f t="shared" si="8"/>
        <v>13149.607672975733</v>
      </c>
      <c r="H34" s="107">
        <f t="shared" si="8"/>
        <v>11928.389185580774</v>
      </c>
      <c r="I34" s="107">
        <f t="shared" si="8"/>
        <v>11806.26733684128</v>
      </c>
      <c r="J34" s="107">
        <f t="shared" si="8"/>
        <v>11806.26733684128</v>
      </c>
      <c r="K34" s="107">
        <f t="shared" si="8"/>
        <v>11806.26733684128</v>
      </c>
      <c r="L34" s="107">
        <f t="shared" si="8"/>
        <v>11928.389185580774</v>
      </c>
      <c r="M34" s="107">
        <f t="shared" si="8"/>
        <v>12050.51103432027</v>
      </c>
      <c r="N34" s="108">
        <f>SUM(B34:M34)</f>
        <v>144856.13241184328</v>
      </c>
      <c r="O34" s="108">
        <f>IF(N34&lt;&gt;0,N34/N$12*100,0)</f>
        <v>66.95026911461511</v>
      </c>
      <c r="P34" s="139"/>
    </row>
    <row r="35" spans="1:16" ht="12.75">
      <c r="A35" s="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08"/>
      <c r="P35" s="139"/>
    </row>
    <row r="36" spans="1:16" ht="12.75">
      <c r="A36" s="6" t="s">
        <v>11</v>
      </c>
      <c r="B36" s="107">
        <f aca="true" t="shared" si="9" ref="B36:M36">SUM(B24-B32)</f>
        <v>1855.2030550537966</v>
      </c>
      <c r="C36" s="107">
        <f t="shared" si="9"/>
        <v>14325.09801303699</v>
      </c>
      <c r="D36" s="107">
        <f t="shared" si="9"/>
        <v>2403.2492735411925</v>
      </c>
      <c r="E36" s="107">
        <f t="shared" si="9"/>
        <v>5383.711458415142</v>
      </c>
      <c r="F36" s="107">
        <f t="shared" si="9"/>
        <v>5383.711458415142</v>
      </c>
      <c r="G36" s="107">
        <f t="shared" si="9"/>
        <v>8662.219861776484</v>
      </c>
      <c r="H36" s="107">
        <f t="shared" si="9"/>
        <v>5681.757676902536</v>
      </c>
      <c r="I36" s="107">
        <f t="shared" si="9"/>
        <v>5383.711458415142</v>
      </c>
      <c r="J36" s="107">
        <f t="shared" si="9"/>
        <v>5383.711458415142</v>
      </c>
      <c r="K36" s="107">
        <f t="shared" si="9"/>
        <v>5383.711458415142</v>
      </c>
      <c r="L36" s="107">
        <f t="shared" si="9"/>
        <v>5681.757676902536</v>
      </c>
      <c r="M36" s="107">
        <f t="shared" si="9"/>
        <v>5979.803895389932</v>
      </c>
      <c r="N36" s="108">
        <f>SUM(B36:M36)</f>
        <v>71507.64674467918</v>
      </c>
      <c r="O36" s="108">
        <f>IF(N36&lt;&gt;0,N36/N$12*100,0)</f>
        <v>33.0497308853849</v>
      </c>
      <c r="P36" s="139"/>
    </row>
    <row r="37" spans="1:16" ht="12.75">
      <c r="A37" s="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8">
        <f>IF(N37&lt;&gt;0,N37/N$12*100,0)</f>
        <v>0</v>
      </c>
      <c r="P37" s="139"/>
    </row>
    <row r="38" spans="1:16" ht="12.75">
      <c r="A38" s="7" t="s">
        <v>12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5"/>
      <c r="O38" s="108">
        <f>IF(N37&lt;&gt;0,N38/N$12*100,0)</f>
        <v>0</v>
      </c>
      <c r="P38" s="140"/>
    </row>
    <row r="39" spans="1:16" ht="12.75">
      <c r="A39" s="59" t="s">
        <v>87</v>
      </c>
      <c r="B39" s="104">
        <f aca="true" t="shared" si="10" ref="B39:M39">B27</f>
        <v>280</v>
      </c>
      <c r="C39" s="104">
        <f t="shared" si="10"/>
        <v>280</v>
      </c>
      <c r="D39" s="104">
        <f t="shared" si="10"/>
        <v>280</v>
      </c>
      <c r="E39" s="104">
        <f t="shared" si="10"/>
        <v>280</v>
      </c>
      <c r="F39" s="104">
        <f t="shared" si="10"/>
        <v>280</v>
      </c>
      <c r="G39" s="104">
        <f t="shared" si="10"/>
        <v>280</v>
      </c>
      <c r="H39" s="104">
        <f t="shared" si="10"/>
        <v>280</v>
      </c>
      <c r="I39" s="104">
        <f t="shared" si="10"/>
        <v>280</v>
      </c>
      <c r="J39" s="104">
        <f t="shared" si="10"/>
        <v>280</v>
      </c>
      <c r="K39" s="104">
        <f t="shared" si="10"/>
        <v>280</v>
      </c>
      <c r="L39" s="104">
        <f t="shared" si="10"/>
        <v>280</v>
      </c>
      <c r="M39" s="104">
        <f t="shared" si="10"/>
        <v>280</v>
      </c>
      <c r="N39" s="105">
        <f>SUM(B39:M39)</f>
        <v>3360</v>
      </c>
      <c r="O39" s="108">
        <f>IF(N39&lt;&gt;0,N39/N$12*100,0)</f>
        <v>1.5529401515811483</v>
      </c>
      <c r="P39" s="138"/>
    </row>
    <row r="40" spans="1:16" ht="12.75">
      <c r="A40" s="59" t="s">
        <v>88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>
        <v>-6400</v>
      </c>
      <c r="N40" s="105">
        <f>SUM(B40:M40)</f>
        <v>-6400</v>
      </c>
      <c r="O40" s="108"/>
      <c r="P40" s="138"/>
    </row>
    <row r="41" spans="1:16" ht="12.75">
      <c r="A41" s="59" t="s">
        <v>91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>
        <f>SUM(B41:M41)</f>
        <v>0</v>
      </c>
      <c r="O41" s="108"/>
      <c r="P41" s="138"/>
    </row>
    <row r="42" spans="1:16" ht="12.75">
      <c r="A42" s="59" t="s">
        <v>89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>
        <f>SUM(B42:M42)</f>
        <v>0</v>
      </c>
      <c r="O42" s="108"/>
      <c r="P42" s="138"/>
    </row>
    <row r="43" spans="1:16" ht="12.75">
      <c r="A43" s="8" t="s">
        <v>27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>
        <f aca="true" t="shared" si="11" ref="N43:N48">SUM(B43:M43)</f>
        <v>0</v>
      </c>
      <c r="O43" s="108">
        <f aca="true" t="shared" si="12" ref="O43:O48">IF(N43&lt;&gt;0,N43/N$12*100,0)</f>
        <v>0</v>
      </c>
      <c r="P43" s="138"/>
    </row>
    <row r="44" spans="1:16" ht="12.75">
      <c r="A44" s="8" t="s">
        <v>28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>
        <f t="shared" si="11"/>
        <v>0</v>
      </c>
      <c r="O44" s="108">
        <f t="shared" si="12"/>
        <v>0</v>
      </c>
      <c r="P44" s="138"/>
    </row>
    <row r="45" spans="1:16" ht="12.75">
      <c r="A45" s="59" t="s">
        <v>99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>
        <f t="shared" si="11"/>
        <v>0</v>
      </c>
      <c r="O45" s="108">
        <f t="shared" si="12"/>
        <v>0</v>
      </c>
      <c r="P45" s="138"/>
    </row>
    <row r="46" spans="1:16" ht="12.75">
      <c r="A46" s="59" t="s">
        <v>111</v>
      </c>
      <c r="B46" s="104"/>
      <c r="C46" s="104">
        <v>1800</v>
      </c>
      <c r="D46" s="104">
        <v>6200</v>
      </c>
      <c r="E46" s="104"/>
      <c r="F46" s="104">
        <v>1800</v>
      </c>
      <c r="G46" s="104">
        <v>6200</v>
      </c>
      <c r="H46" s="104"/>
      <c r="I46" s="104">
        <v>1800</v>
      </c>
      <c r="J46" s="104">
        <v>6200</v>
      </c>
      <c r="K46" s="104"/>
      <c r="L46" s="104">
        <v>1800</v>
      </c>
      <c r="M46" s="104">
        <v>6200</v>
      </c>
      <c r="N46" s="105">
        <f t="shared" si="11"/>
        <v>32000</v>
      </c>
      <c r="O46" s="108">
        <f t="shared" si="12"/>
        <v>14.789906205534745</v>
      </c>
      <c r="P46" s="138"/>
    </row>
    <row r="47" spans="1:16" ht="12.75">
      <c r="A47" s="8" t="s">
        <v>37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5">
        <f t="shared" si="11"/>
        <v>0</v>
      </c>
      <c r="O47" s="108">
        <f t="shared" si="12"/>
        <v>0</v>
      </c>
      <c r="P47" s="138"/>
    </row>
    <row r="48" spans="1:16" ht="12.75">
      <c r="A48" s="8" t="s">
        <v>43</v>
      </c>
      <c r="B48" s="104">
        <v>3000</v>
      </c>
      <c r="C48" s="104">
        <v>3000</v>
      </c>
      <c r="D48" s="104">
        <v>3000</v>
      </c>
      <c r="E48" s="104">
        <v>3000</v>
      </c>
      <c r="F48" s="104">
        <v>3000</v>
      </c>
      <c r="G48" s="104">
        <v>3000</v>
      </c>
      <c r="H48" s="104">
        <v>3000</v>
      </c>
      <c r="I48" s="104">
        <v>3000</v>
      </c>
      <c r="J48" s="104">
        <v>3000</v>
      </c>
      <c r="K48" s="104">
        <v>3000</v>
      </c>
      <c r="L48" s="104">
        <v>3000</v>
      </c>
      <c r="M48" s="104">
        <v>3000</v>
      </c>
      <c r="N48" s="105">
        <f t="shared" si="11"/>
        <v>36000</v>
      </c>
      <c r="O48" s="108">
        <f t="shared" si="12"/>
        <v>16.63864448122659</v>
      </c>
      <c r="P48" s="138"/>
    </row>
    <row r="49" spans="1:16" ht="13.5" thickBot="1">
      <c r="A49" s="152" t="s">
        <v>101</v>
      </c>
      <c r="B49" s="113">
        <f aca="true" t="shared" si="13" ref="B49:N49">SUM(B36:B42)-SUM(B43:B48)</f>
        <v>-864.7969449462034</v>
      </c>
      <c r="C49" s="113">
        <f t="shared" si="13"/>
        <v>9805.09801303699</v>
      </c>
      <c r="D49" s="113">
        <f t="shared" si="13"/>
        <v>-6516.750726458808</v>
      </c>
      <c r="E49" s="113">
        <f t="shared" si="13"/>
        <v>2663.7114584151423</v>
      </c>
      <c r="F49" s="113">
        <f t="shared" si="13"/>
        <v>863.7114584151423</v>
      </c>
      <c r="G49" s="113">
        <f t="shared" si="13"/>
        <v>-257.7801382235157</v>
      </c>
      <c r="H49" s="113">
        <f t="shared" si="13"/>
        <v>2961.7576769025363</v>
      </c>
      <c r="I49" s="113">
        <f t="shared" si="13"/>
        <v>863.7114584151423</v>
      </c>
      <c r="J49" s="113">
        <f t="shared" si="13"/>
        <v>-3536.2885415848577</v>
      </c>
      <c r="K49" s="113">
        <f t="shared" si="13"/>
        <v>2663.7114584151423</v>
      </c>
      <c r="L49" s="113">
        <f t="shared" si="13"/>
        <v>1161.7576769025363</v>
      </c>
      <c r="M49" s="113">
        <f t="shared" si="13"/>
        <v>-9340.196104610068</v>
      </c>
      <c r="N49" s="113">
        <f t="shared" si="13"/>
        <v>467.6467446791794</v>
      </c>
      <c r="O49" s="113">
        <f>SUM(O36:O39)-SUM(O43:O48)</f>
        <v>3.174120350204717</v>
      </c>
      <c r="P49" s="141"/>
    </row>
    <row r="50" spans="1:16" ht="12.75">
      <c r="A50" s="33" t="s">
        <v>38</v>
      </c>
      <c r="B50" s="114">
        <f>'Ertragsvorschau Monat Jahr 2'!M50+B49</f>
        <v>1118.2614859027763</v>
      </c>
      <c r="C50" s="114">
        <f aca="true" t="shared" si="14" ref="C50:M50">B50+C49</f>
        <v>10923.359498939766</v>
      </c>
      <c r="D50" s="114">
        <f t="shared" si="14"/>
        <v>4406.608772480959</v>
      </c>
      <c r="E50" s="114">
        <f t="shared" si="14"/>
        <v>7070.320230896101</v>
      </c>
      <c r="F50" s="114">
        <f t="shared" si="14"/>
        <v>7934.031689311243</v>
      </c>
      <c r="G50" s="114">
        <f t="shared" si="14"/>
        <v>7676.251551087727</v>
      </c>
      <c r="H50" s="114">
        <f t="shared" si="14"/>
        <v>10638.009227990264</v>
      </c>
      <c r="I50" s="114">
        <f t="shared" si="14"/>
        <v>11501.720686405406</v>
      </c>
      <c r="J50" s="114">
        <f t="shared" si="14"/>
        <v>7965.432144820548</v>
      </c>
      <c r="K50" s="114">
        <f t="shared" si="14"/>
        <v>10629.14360323569</v>
      </c>
      <c r="L50" s="114">
        <f t="shared" si="14"/>
        <v>11790.901280138227</v>
      </c>
      <c r="M50" s="114">
        <f t="shared" si="14"/>
        <v>2450.705175528159</v>
      </c>
      <c r="N50" s="114">
        <f>M50</f>
        <v>2450.705175528159</v>
      </c>
      <c r="O50" s="114"/>
      <c r="P50" s="114"/>
    </row>
  </sheetData>
  <sheetProtection/>
  <mergeCells count="2">
    <mergeCell ref="A4:P5"/>
    <mergeCell ref="A1:D2"/>
  </mergeCells>
  <printOptions horizontalCentered="1"/>
  <pageMargins left="0.1968503937007874" right="0.1968503937007874" top="0.7874015748031497" bottom="0.5905511811023623" header="0.5118110236220472" footer="0.1968503937007874"/>
  <pageSetup fitToHeight="1" fitToWidth="1" horizontalDpi="600" verticalDpi="600" orientation="landscape" paperSize="9" scale="70" r:id="rId1"/>
  <headerFooter alignWithMargins="0">
    <oddFooter>&amp;L&amp;9Stand August 2012
(C) Copyright Deubner Verlag GmbH &amp;&amp; Co. KG - www.deubner-verlag.de&amp;C&amp;9Überreicht von
Ihrem Steuerberater&amp;R&amp;9Businessplan Kleingründung
Seite &amp;P von &amp;N</oddFooter>
  </headerFooter>
  <ignoredErrors>
    <ignoredError sqref="N12 O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view="pageLayout" zoomScaleNormal="75" workbookViewId="0" topLeftCell="A1">
      <selection activeCell="A9" sqref="A9"/>
    </sheetView>
  </sheetViews>
  <sheetFormatPr defaultColWidth="11.421875" defaultRowHeight="12.75"/>
  <cols>
    <col min="1" max="1" width="23.28125" style="61" customWidth="1"/>
    <col min="2" max="13" width="11.421875" style="61" customWidth="1"/>
    <col min="14" max="14" width="12.140625" style="61" customWidth="1"/>
    <col min="15" max="16384" width="11.421875" style="61" customWidth="1"/>
  </cols>
  <sheetData>
    <row r="1" spans="1:14" ht="20.25" customHeight="1">
      <c r="A1" s="158" t="s">
        <v>42</v>
      </c>
      <c r="B1" s="159"/>
      <c r="C1" s="159"/>
      <c r="D1" s="159"/>
      <c r="E1" s="159"/>
      <c r="F1" s="34"/>
      <c r="G1" s="34"/>
      <c r="H1" s="34"/>
      <c r="I1" s="35" t="s">
        <v>81</v>
      </c>
      <c r="J1" s="35"/>
      <c r="K1" s="35"/>
      <c r="L1" s="35"/>
      <c r="M1" s="35"/>
      <c r="N1" s="48"/>
    </row>
    <row r="2" spans="1:14" ht="19.5" customHeight="1">
      <c r="A2" s="160"/>
      <c r="B2" s="161"/>
      <c r="C2" s="161"/>
      <c r="D2" s="161"/>
      <c r="E2" s="161"/>
      <c r="F2" s="38"/>
      <c r="G2" s="38"/>
      <c r="H2" s="38"/>
      <c r="I2" s="38" t="s">
        <v>103</v>
      </c>
      <c r="J2" s="38"/>
      <c r="K2" s="38"/>
      <c r="L2" s="38"/>
      <c r="M2" s="38"/>
      <c r="N2" s="40"/>
    </row>
    <row r="3" spans="1:14" s="62" customFormat="1" ht="13.5" customHeight="1">
      <c r="A3" s="64"/>
      <c r="B3" s="64"/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.75">
      <c r="A4" s="167" t="s">
        <v>52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3.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9.5" customHeight="1">
      <c r="A6" s="67"/>
      <c r="B6" s="168" t="s">
        <v>53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0"/>
      <c r="N6" s="68" t="s">
        <v>54</v>
      </c>
    </row>
    <row r="7" spans="1:14" ht="19.5" customHeight="1">
      <c r="A7" s="171" t="s">
        <v>86</v>
      </c>
      <c r="B7" s="70" t="s">
        <v>13</v>
      </c>
      <c r="C7" s="70" t="s">
        <v>14</v>
      </c>
      <c r="D7" s="70" t="s">
        <v>15</v>
      </c>
      <c r="E7" s="70" t="s">
        <v>16</v>
      </c>
      <c r="F7" s="70" t="s">
        <v>17</v>
      </c>
      <c r="G7" s="70" t="s">
        <v>18</v>
      </c>
      <c r="H7" s="70" t="s">
        <v>19</v>
      </c>
      <c r="I7" s="70" t="s">
        <v>56</v>
      </c>
      <c r="J7" s="72" t="s">
        <v>21</v>
      </c>
      <c r="K7" s="72" t="s">
        <v>22</v>
      </c>
      <c r="L7" s="72" t="s">
        <v>23</v>
      </c>
      <c r="M7" s="72" t="s">
        <v>24</v>
      </c>
      <c r="N7" s="73"/>
    </row>
    <row r="8" spans="1:14" ht="19.5" customHeight="1">
      <c r="A8" s="172"/>
      <c r="B8" s="87" t="s">
        <v>44</v>
      </c>
      <c r="C8" s="87" t="s">
        <v>44</v>
      </c>
      <c r="D8" s="87" t="s">
        <v>44</v>
      </c>
      <c r="E8" s="87" t="s">
        <v>44</v>
      </c>
      <c r="F8" s="87" t="s">
        <v>44</v>
      </c>
      <c r="G8" s="87" t="s">
        <v>44</v>
      </c>
      <c r="H8" s="87" t="s">
        <v>44</v>
      </c>
      <c r="I8" s="87" t="s">
        <v>44</v>
      </c>
      <c r="J8" s="87" t="s">
        <v>44</v>
      </c>
      <c r="K8" s="87" t="s">
        <v>44</v>
      </c>
      <c r="L8" s="87" t="s">
        <v>44</v>
      </c>
      <c r="M8" s="87" t="s">
        <v>44</v>
      </c>
      <c r="N8" s="75"/>
    </row>
    <row r="9" spans="1:14" ht="19.5" customHeight="1">
      <c r="A9" s="76" t="s">
        <v>58</v>
      </c>
      <c r="B9" s="88">
        <v>10000</v>
      </c>
      <c r="C9" s="88">
        <v>30000</v>
      </c>
      <c r="D9" s="88">
        <v>10000</v>
      </c>
      <c r="E9" s="88">
        <v>15000</v>
      </c>
      <c r="F9" s="88">
        <v>15000</v>
      </c>
      <c r="G9" s="88">
        <v>20000</v>
      </c>
      <c r="H9" s="88">
        <v>15000</v>
      </c>
      <c r="I9" s="88">
        <v>15000</v>
      </c>
      <c r="J9" s="88">
        <v>15000</v>
      </c>
      <c r="K9" s="88">
        <v>15000</v>
      </c>
      <c r="L9" s="88">
        <v>15000</v>
      </c>
      <c r="M9" s="88">
        <v>15000</v>
      </c>
      <c r="N9" s="89">
        <f aca="true" t="shared" si="0" ref="N9:N24">SUM(B9:M9)</f>
        <v>190000</v>
      </c>
    </row>
    <row r="10" spans="1:26" ht="19.5" customHeight="1">
      <c r="A10" s="76" t="s">
        <v>59</v>
      </c>
      <c r="B10" s="90">
        <v>500</v>
      </c>
      <c r="C10" s="90">
        <v>1000</v>
      </c>
      <c r="D10" s="90">
        <v>500</v>
      </c>
      <c r="E10" s="90">
        <v>500</v>
      </c>
      <c r="F10" s="90">
        <v>500</v>
      </c>
      <c r="G10" s="90">
        <v>1000</v>
      </c>
      <c r="H10" s="90">
        <v>1000</v>
      </c>
      <c r="I10" s="90">
        <v>500</v>
      </c>
      <c r="J10" s="90">
        <v>500</v>
      </c>
      <c r="K10" s="90">
        <v>500</v>
      </c>
      <c r="L10" s="90">
        <v>500</v>
      </c>
      <c r="M10" s="90">
        <v>500</v>
      </c>
      <c r="N10" s="91">
        <f t="shared" si="0"/>
        <v>7500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9.5" customHeight="1">
      <c r="A11" s="76" t="s">
        <v>60</v>
      </c>
      <c r="B11" s="90">
        <v>3500</v>
      </c>
      <c r="C11" s="90">
        <v>3500</v>
      </c>
      <c r="D11" s="90">
        <v>4000</v>
      </c>
      <c r="E11" s="90">
        <v>4000</v>
      </c>
      <c r="F11" s="90">
        <v>4000</v>
      </c>
      <c r="G11" s="90">
        <v>4000</v>
      </c>
      <c r="H11" s="90">
        <v>4000</v>
      </c>
      <c r="I11" s="90">
        <v>4000</v>
      </c>
      <c r="J11" s="90">
        <v>4000</v>
      </c>
      <c r="K11" s="90">
        <v>4000</v>
      </c>
      <c r="L11" s="90">
        <v>4500</v>
      </c>
      <c r="M11" s="90">
        <v>5000</v>
      </c>
      <c r="N11" s="91">
        <f t="shared" si="0"/>
        <v>48500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9.5" customHeight="1">
      <c r="A12" s="76" t="s">
        <v>61</v>
      </c>
      <c r="B12" s="90">
        <v>500</v>
      </c>
      <c r="C12" s="90">
        <v>500</v>
      </c>
      <c r="D12" s="90">
        <v>500</v>
      </c>
      <c r="E12" s="90">
        <v>500</v>
      </c>
      <c r="F12" s="90">
        <v>500</v>
      </c>
      <c r="G12" s="90">
        <v>500</v>
      </c>
      <c r="H12" s="90">
        <v>500</v>
      </c>
      <c r="I12" s="90">
        <v>500</v>
      </c>
      <c r="J12" s="90">
        <v>500</v>
      </c>
      <c r="K12" s="90">
        <v>500</v>
      </c>
      <c r="L12" s="90">
        <v>500</v>
      </c>
      <c r="M12" s="90">
        <v>500</v>
      </c>
      <c r="N12" s="91">
        <f t="shared" si="0"/>
        <v>6000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9.5" customHeight="1">
      <c r="A13" s="76" t="s">
        <v>62</v>
      </c>
      <c r="B13" s="90">
        <v>400</v>
      </c>
      <c r="C13" s="90">
        <v>400</v>
      </c>
      <c r="D13" s="90">
        <v>400</v>
      </c>
      <c r="E13" s="90">
        <v>400</v>
      </c>
      <c r="F13" s="90">
        <v>400</v>
      </c>
      <c r="G13" s="90">
        <v>400</v>
      </c>
      <c r="H13" s="90">
        <v>400</v>
      </c>
      <c r="I13" s="90">
        <v>400</v>
      </c>
      <c r="J13" s="90">
        <v>400</v>
      </c>
      <c r="K13" s="90">
        <v>400</v>
      </c>
      <c r="L13" s="90">
        <v>400</v>
      </c>
      <c r="M13" s="90">
        <v>400</v>
      </c>
      <c r="N13" s="91">
        <f t="shared" si="0"/>
        <v>4800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19.5" customHeight="1">
      <c r="A14" s="76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>
        <f t="shared" si="0"/>
        <v>0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19.5" customHeight="1">
      <c r="A15" s="76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>
        <f t="shared" si="0"/>
        <v>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9.5" customHeight="1">
      <c r="A16" s="76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>
        <f t="shared" si="0"/>
        <v>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9.5" customHeight="1">
      <c r="A17" s="7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>
        <f t="shared" si="0"/>
        <v>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9.5" customHeight="1">
      <c r="A18" s="76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>
        <f t="shared" si="0"/>
        <v>0</v>
      </c>
      <c r="O18" s="63"/>
      <c r="P18" s="63"/>
      <c r="Q18" s="63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9.5" customHeight="1">
      <c r="A19" s="76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>
        <f t="shared" si="0"/>
        <v>0</v>
      </c>
      <c r="O19" s="63"/>
      <c r="P19" s="63"/>
      <c r="Q19" s="63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9.5" customHeight="1" thickBot="1">
      <c r="A20" s="76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>
        <f t="shared" si="0"/>
        <v>0</v>
      </c>
      <c r="O20" s="63"/>
      <c r="P20" s="63"/>
      <c r="Q20" s="63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9.5" customHeight="1" thickBot="1">
      <c r="A21" s="77" t="s">
        <v>63</v>
      </c>
      <c r="B21" s="92">
        <f aca="true" t="shared" si="1" ref="B21:M21">SUM(B9:B20)</f>
        <v>14900</v>
      </c>
      <c r="C21" s="92">
        <f t="shared" si="1"/>
        <v>35400</v>
      </c>
      <c r="D21" s="92">
        <f t="shared" si="1"/>
        <v>15400</v>
      </c>
      <c r="E21" s="92">
        <f t="shared" si="1"/>
        <v>20400</v>
      </c>
      <c r="F21" s="92">
        <f t="shared" si="1"/>
        <v>20400</v>
      </c>
      <c r="G21" s="92">
        <f t="shared" si="1"/>
        <v>25900</v>
      </c>
      <c r="H21" s="92">
        <f t="shared" si="1"/>
        <v>20900</v>
      </c>
      <c r="I21" s="92">
        <f t="shared" si="1"/>
        <v>20400</v>
      </c>
      <c r="J21" s="92">
        <f t="shared" si="1"/>
        <v>20400</v>
      </c>
      <c r="K21" s="92">
        <f t="shared" si="1"/>
        <v>20400</v>
      </c>
      <c r="L21" s="92">
        <f t="shared" si="1"/>
        <v>20900</v>
      </c>
      <c r="M21" s="92">
        <f t="shared" si="1"/>
        <v>21400</v>
      </c>
      <c r="N21" s="93">
        <f t="shared" si="0"/>
        <v>256800</v>
      </c>
      <c r="O21" s="63"/>
      <c r="P21" s="63"/>
      <c r="Q21" s="63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9.5" customHeight="1" thickBot="1">
      <c r="A22" s="77" t="s">
        <v>84</v>
      </c>
      <c r="B22" s="92">
        <f aca="true" t="shared" si="2" ref="B22:M22">(B12/1.07)*0.07</f>
        <v>32.71028037383178</v>
      </c>
      <c r="C22" s="92">
        <f t="shared" si="2"/>
        <v>32.71028037383178</v>
      </c>
      <c r="D22" s="92">
        <f t="shared" si="2"/>
        <v>32.71028037383178</v>
      </c>
      <c r="E22" s="92">
        <f t="shared" si="2"/>
        <v>32.71028037383178</v>
      </c>
      <c r="F22" s="92">
        <f t="shared" si="2"/>
        <v>32.71028037383178</v>
      </c>
      <c r="G22" s="92">
        <f t="shared" si="2"/>
        <v>32.71028037383178</v>
      </c>
      <c r="H22" s="92">
        <f t="shared" si="2"/>
        <v>32.71028037383178</v>
      </c>
      <c r="I22" s="92">
        <f t="shared" si="2"/>
        <v>32.71028037383178</v>
      </c>
      <c r="J22" s="92">
        <f t="shared" si="2"/>
        <v>32.71028037383178</v>
      </c>
      <c r="K22" s="92">
        <f t="shared" si="2"/>
        <v>32.71028037383178</v>
      </c>
      <c r="L22" s="92">
        <f t="shared" si="2"/>
        <v>32.71028037383178</v>
      </c>
      <c r="M22" s="92">
        <f t="shared" si="2"/>
        <v>32.71028037383178</v>
      </c>
      <c r="N22" s="93">
        <f t="shared" si="0"/>
        <v>392.52336448598135</v>
      </c>
      <c r="O22" s="63"/>
      <c r="P22" s="63"/>
      <c r="Q22" s="63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9.5" customHeight="1" thickBot="1">
      <c r="A23" s="77" t="s">
        <v>85</v>
      </c>
      <c r="B23" s="92">
        <f aca="true" t="shared" si="3" ref="B23:M23">((B21-B12)/1.19)*0.19</f>
        <v>2299.159663865546</v>
      </c>
      <c r="C23" s="92">
        <f t="shared" si="3"/>
        <v>5572.268907563026</v>
      </c>
      <c r="D23" s="92">
        <f t="shared" si="3"/>
        <v>2378.9915966386557</v>
      </c>
      <c r="E23" s="92">
        <f t="shared" si="3"/>
        <v>3177.310924369748</v>
      </c>
      <c r="F23" s="92">
        <f t="shared" si="3"/>
        <v>3177.310924369748</v>
      </c>
      <c r="G23" s="92">
        <f t="shared" si="3"/>
        <v>4055.46218487395</v>
      </c>
      <c r="H23" s="92">
        <f t="shared" si="3"/>
        <v>3257.142857142858</v>
      </c>
      <c r="I23" s="92">
        <f t="shared" si="3"/>
        <v>3177.310924369748</v>
      </c>
      <c r="J23" s="92">
        <f t="shared" si="3"/>
        <v>3177.310924369748</v>
      </c>
      <c r="K23" s="92">
        <f t="shared" si="3"/>
        <v>3177.310924369748</v>
      </c>
      <c r="L23" s="92">
        <f t="shared" si="3"/>
        <v>3257.142857142858</v>
      </c>
      <c r="M23" s="92">
        <f t="shared" si="3"/>
        <v>3336.9747899159665</v>
      </c>
      <c r="N23" s="93">
        <f t="shared" si="0"/>
        <v>40043.6974789916</v>
      </c>
      <c r="O23" s="63"/>
      <c r="P23" s="63"/>
      <c r="Q23" s="63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9.5" customHeight="1" thickBot="1">
      <c r="A24" s="78" t="s">
        <v>64</v>
      </c>
      <c r="B24" s="94">
        <f aca="true" t="shared" si="4" ref="B24:M24">B21-B22-B23</f>
        <v>12568.130055760621</v>
      </c>
      <c r="C24" s="94">
        <f t="shared" si="4"/>
        <v>29795.020812063143</v>
      </c>
      <c r="D24" s="94">
        <f t="shared" si="4"/>
        <v>12988.298122987511</v>
      </c>
      <c r="E24" s="94">
        <f t="shared" si="4"/>
        <v>17189.978795256422</v>
      </c>
      <c r="F24" s="94">
        <f t="shared" si="4"/>
        <v>17189.978795256422</v>
      </c>
      <c r="G24" s="94">
        <f t="shared" si="4"/>
        <v>21811.82753475222</v>
      </c>
      <c r="H24" s="94">
        <f t="shared" si="4"/>
        <v>17610.14686248331</v>
      </c>
      <c r="I24" s="94">
        <f t="shared" si="4"/>
        <v>17189.978795256422</v>
      </c>
      <c r="J24" s="94">
        <f t="shared" si="4"/>
        <v>17189.978795256422</v>
      </c>
      <c r="K24" s="94">
        <f t="shared" si="4"/>
        <v>17189.978795256422</v>
      </c>
      <c r="L24" s="94">
        <f t="shared" si="4"/>
        <v>17610.14686248331</v>
      </c>
      <c r="M24" s="94">
        <f t="shared" si="4"/>
        <v>18030.314929710203</v>
      </c>
      <c r="N24" s="95">
        <f t="shared" si="0"/>
        <v>216363.77915652242</v>
      </c>
      <c r="O24" s="63"/>
      <c r="P24" s="63"/>
      <c r="Q24" s="63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9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2.75">
      <c r="A26" s="62" t="s">
        <v>112</v>
      </c>
      <c r="B26" s="62"/>
      <c r="C26" s="62"/>
      <c r="D26" s="62"/>
      <c r="E26" s="62"/>
      <c r="F26" s="62"/>
      <c r="G26" s="62" t="s">
        <v>65</v>
      </c>
      <c r="H26" s="62" t="s">
        <v>83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2.75">
      <c r="A27" s="62"/>
      <c r="B27" s="62"/>
      <c r="C27" s="62"/>
      <c r="D27" s="62"/>
      <c r="E27" s="62"/>
      <c r="F27" s="62"/>
      <c r="G27" s="62" t="s">
        <v>66</v>
      </c>
      <c r="H27" s="62" t="s">
        <v>67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</sheetData>
  <sheetProtection/>
  <mergeCells count="4">
    <mergeCell ref="A4:N4"/>
    <mergeCell ref="B6:M6"/>
    <mergeCell ref="A1:E2"/>
    <mergeCell ref="A7:A8"/>
  </mergeCells>
  <printOptions/>
  <pageMargins left="0.17" right="0.17" top="0.984251969" bottom="0.984251969" header="0.4921259845" footer="0.4921259845"/>
  <pageSetup horizontalDpi="600" verticalDpi="600" orientation="landscape" paperSize="9" scale="85" r:id="rId1"/>
  <headerFooter alignWithMargins="0">
    <oddFooter>&amp;L&amp;9Stand August 2012
(C) Copyright Deubner Verlag GmbH &amp;&amp; Co. KG - www.deubner-verlag.de&amp;CÜberreicht von 
Ihrem Steuerberater&amp;R&amp;9Businessplan Kleingründung
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0"/>
  <sheetViews>
    <sheetView view="pageLayout" zoomScaleNormal="75" workbookViewId="0" topLeftCell="A1">
      <selection activeCell="A9" sqref="A9"/>
    </sheetView>
  </sheetViews>
  <sheetFormatPr defaultColWidth="11.421875" defaultRowHeight="12.75"/>
  <cols>
    <col min="1" max="1" width="22.57421875" style="0" customWidth="1"/>
    <col min="14" max="14" width="12.140625" style="0" customWidth="1"/>
  </cols>
  <sheetData>
    <row r="1" spans="1:14" ht="20.25" customHeight="1">
      <c r="A1" s="158" t="s">
        <v>42</v>
      </c>
      <c r="B1" s="159"/>
      <c r="C1" s="159"/>
      <c r="D1" s="159"/>
      <c r="E1" s="159"/>
      <c r="F1" s="34"/>
      <c r="G1" s="34"/>
      <c r="H1" s="34"/>
      <c r="I1" s="35" t="s">
        <v>81</v>
      </c>
      <c r="J1" s="35"/>
      <c r="K1" s="35"/>
      <c r="L1" s="35"/>
      <c r="M1" s="35"/>
      <c r="N1" s="48"/>
    </row>
    <row r="2" spans="1:14" ht="18.75" customHeight="1">
      <c r="A2" s="160"/>
      <c r="B2" s="161"/>
      <c r="C2" s="161"/>
      <c r="D2" s="161"/>
      <c r="E2" s="161"/>
      <c r="F2" s="38"/>
      <c r="G2" s="38"/>
      <c r="H2" s="38"/>
      <c r="I2" s="38" t="s">
        <v>82</v>
      </c>
      <c r="J2" s="38"/>
      <c r="K2" s="38"/>
      <c r="L2" s="38"/>
      <c r="M2" s="38"/>
      <c r="N2" s="40"/>
    </row>
    <row r="3" spans="1:14" s="43" customFormat="1" ht="13.5" customHeight="1">
      <c r="A3" s="41"/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75">
      <c r="A4" s="167" t="s">
        <v>68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6.5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9.5" customHeight="1">
      <c r="A6" s="67"/>
      <c r="B6" s="168" t="s">
        <v>53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0"/>
      <c r="N6" s="68" t="s">
        <v>54</v>
      </c>
    </row>
    <row r="7" spans="1:14" ht="19.5" customHeight="1">
      <c r="A7" s="69" t="s">
        <v>55</v>
      </c>
      <c r="B7" s="70" t="s">
        <v>13</v>
      </c>
      <c r="C7" s="70" t="s">
        <v>14</v>
      </c>
      <c r="D7" s="70" t="s">
        <v>15</v>
      </c>
      <c r="E7" s="70" t="s">
        <v>16</v>
      </c>
      <c r="F7" s="70" t="s">
        <v>17</v>
      </c>
      <c r="G7" s="70" t="s">
        <v>18</v>
      </c>
      <c r="H7" s="70" t="s">
        <v>19</v>
      </c>
      <c r="I7" s="71" t="s">
        <v>56</v>
      </c>
      <c r="J7" s="72" t="s">
        <v>21</v>
      </c>
      <c r="K7" s="72" t="s">
        <v>22</v>
      </c>
      <c r="L7" s="72" t="s">
        <v>23</v>
      </c>
      <c r="M7" s="72" t="s">
        <v>24</v>
      </c>
      <c r="N7" s="73"/>
    </row>
    <row r="8" spans="1:14" ht="19.5" customHeight="1">
      <c r="A8" s="74" t="s">
        <v>57</v>
      </c>
      <c r="B8" s="87" t="s">
        <v>44</v>
      </c>
      <c r="C8" s="87" t="s">
        <v>44</v>
      </c>
      <c r="D8" s="87" t="s">
        <v>44</v>
      </c>
      <c r="E8" s="87" t="s">
        <v>44</v>
      </c>
      <c r="F8" s="87" t="s">
        <v>44</v>
      </c>
      <c r="G8" s="87" t="s">
        <v>44</v>
      </c>
      <c r="H8" s="87" t="s">
        <v>44</v>
      </c>
      <c r="I8" s="87" t="s">
        <v>44</v>
      </c>
      <c r="J8" s="87" t="s">
        <v>44</v>
      </c>
      <c r="K8" s="87" t="s">
        <v>44</v>
      </c>
      <c r="L8" s="87" t="s">
        <v>44</v>
      </c>
      <c r="M8" s="87" t="s">
        <v>44</v>
      </c>
      <c r="N8" s="75"/>
    </row>
    <row r="9" spans="1:14" ht="19.5" customHeight="1">
      <c r="A9" s="96" t="s">
        <v>113</v>
      </c>
      <c r="B9" s="79">
        <v>1040</v>
      </c>
      <c r="C9" s="79">
        <v>1040</v>
      </c>
      <c r="D9" s="79">
        <v>1040</v>
      </c>
      <c r="E9" s="79">
        <v>1040</v>
      </c>
      <c r="F9" s="79">
        <v>1040</v>
      </c>
      <c r="G9" s="79">
        <v>1040</v>
      </c>
      <c r="H9" s="79">
        <v>1040</v>
      </c>
      <c r="I9" s="79">
        <v>1040</v>
      </c>
      <c r="J9" s="79">
        <v>1040</v>
      </c>
      <c r="K9" s="79">
        <v>1040</v>
      </c>
      <c r="L9" s="79">
        <v>1040</v>
      </c>
      <c r="M9" s="79">
        <v>1040</v>
      </c>
      <c r="N9" s="80">
        <f aca="true" t="shared" si="0" ref="N9:N23">SUM(B9:M9)</f>
        <v>12480</v>
      </c>
    </row>
    <row r="10" spans="1:26" ht="19.5" customHeight="1">
      <c r="A10" s="96" t="s">
        <v>69</v>
      </c>
      <c r="B10" s="81">
        <v>1384</v>
      </c>
      <c r="C10" s="81">
        <v>1384</v>
      </c>
      <c r="D10" s="81">
        <v>1384</v>
      </c>
      <c r="E10" s="81">
        <v>1384</v>
      </c>
      <c r="F10" s="81">
        <v>1384</v>
      </c>
      <c r="G10" s="81">
        <v>1384</v>
      </c>
      <c r="H10" s="81">
        <v>1900</v>
      </c>
      <c r="I10" s="81">
        <v>1900</v>
      </c>
      <c r="J10" s="81">
        <v>1900</v>
      </c>
      <c r="K10" s="81">
        <v>1900</v>
      </c>
      <c r="L10" s="81">
        <v>1900</v>
      </c>
      <c r="M10" s="81">
        <v>1900</v>
      </c>
      <c r="N10" s="82">
        <f t="shared" si="0"/>
        <v>19704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9.5" customHeight="1">
      <c r="A11" s="96" t="s">
        <v>70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>
        <f t="shared" si="0"/>
        <v>0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9.5" customHeight="1">
      <c r="A12" s="96" t="s">
        <v>29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>
        <f t="shared" si="0"/>
        <v>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9.5" customHeight="1">
      <c r="A13" s="96" t="s">
        <v>39</v>
      </c>
      <c r="B13" s="81">
        <v>60</v>
      </c>
      <c r="C13" s="81">
        <v>60</v>
      </c>
      <c r="D13" s="81">
        <v>60</v>
      </c>
      <c r="E13" s="81">
        <v>60</v>
      </c>
      <c r="F13" s="81">
        <v>60</v>
      </c>
      <c r="G13" s="81">
        <v>60</v>
      </c>
      <c r="H13" s="81">
        <v>60</v>
      </c>
      <c r="I13" s="81">
        <v>60</v>
      </c>
      <c r="J13" s="81">
        <v>60</v>
      </c>
      <c r="K13" s="81">
        <v>60</v>
      </c>
      <c r="L13" s="81">
        <v>60</v>
      </c>
      <c r="M13" s="81">
        <v>60</v>
      </c>
      <c r="N13" s="82">
        <f t="shared" si="0"/>
        <v>720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9.5" customHeight="1">
      <c r="A14" s="96" t="s">
        <v>71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>
        <f t="shared" si="0"/>
        <v>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9.5" customHeight="1">
      <c r="A15" s="96" t="s">
        <v>72</v>
      </c>
      <c r="B15" s="81">
        <v>400</v>
      </c>
      <c r="C15" s="81">
        <v>400</v>
      </c>
      <c r="D15" s="81">
        <v>400</v>
      </c>
      <c r="E15" s="81">
        <v>400</v>
      </c>
      <c r="F15" s="81">
        <v>400</v>
      </c>
      <c r="G15" s="81">
        <v>400</v>
      </c>
      <c r="H15" s="81">
        <v>400</v>
      </c>
      <c r="I15" s="81">
        <v>400</v>
      </c>
      <c r="J15" s="81">
        <v>400</v>
      </c>
      <c r="K15" s="81">
        <v>400</v>
      </c>
      <c r="L15" s="81">
        <v>400</v>
      </c>
      <c r="M15" s="81">
        <v>400</v>
      </c>
      <c r="N15" s="82">
        <f t="shared" si="0"/>
        <v>4800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9.5" customHeight="1">
      <c r="A16" s="96" t="s">
        <v>73</v>
      </c>
      <c r="B16" s="81">
        <v>250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>
        <f t="shared" si="0"/>
        <v>250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9.5" customHeight="1">
      <c r="A17" s="96" t="s">
        <v>74</v>
      </c>
      <c r="B17" s="81">
        <v>500</v>
      </c>
      <c r="C17" s="81">
        <v>500</v>
      </c>
      <c r="D17" s="81">
        <v>500</v>
      </c>
      <c r="E17" s="81">
        <v>500</v>
      </c>
      <c r="F17" s="81">
        <v>500</v>
      </c>
      <c r="G17" s="81">
        <v>500</v>
      </c>
      <c r="H17" s="81">
        <v>500</v>
      </c>
      <c r="I17" s="81">
        <v>500</v>
      </c>
      <c r="J17" s="81">
        <v>500</v>
      </c>
      <c r="K17" s="81">
        <v>500</v>
      </c>
      <c r="L17" s="81">
        <v>500</v>
      </c>
      <c r="M17" s="81">
        <v>500</v>
      </c>
      <c r="N17" s="82">
        <f t="shared" si="0"/>
        <v>6000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9.5" customHeight="1">
      <c r="A18" s="96" t="s">
        <v>75</v>
      </c>
      <c r="B18" s="81">
        <v>130</v>
      </c>
      <c r="C18" s="81">
        <v>130</v>
      </c>
      <c r="D18" s="81">
        <v>130</v>
      </c>
      <c r="E18" s="81">
        <v>130</v>
      </c>
      <c r="F18" s="81">
        <v>130</v>
      </c>
      <c r="G18" s="81">
        <v>130</v>
      </c>
      <c r="H18" s="81">
        <v>130</v>
      </c>
      <c r="I18" s="81">
        <v>130</v>
      </c>
      <c r="J18" s="81">
        <v>130</v>
      </c>
      <c r="K18" s="81">
        <v>130</v>
      </c>
      <c r="L18" s="81">
        <v>130</v>
      </c>
      <c r="M18" s="81">
        <v>130</v>
      </c>
      <c r="N18" s="82">
        <f t="shared" si="0"/>
        <v>1560</v>
      </c>
      <c r="O18" s="53"/>
      <c r="P18" s="53"/>
      <c r="Q18" s="5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9.5" customHeight="1">
      <c r="A19" s="96" t="s">
        <v>76</v>
      </c>
      <c r="B19" s="81">
        <v>400</v>
      </c>
      <c r="C19" s="81">
        <v>400</v>
      </c>
      <c r="D19" s="81">
        <v>400</v>
      </c>
      <c r="E19" s="81">
        <v>400</v>
      </c>
      <c r="F19" s="81">
        <v>400</v>
      </c>
      <c r="G19" s="81">
        <v>400</v>
      </c>
      <c r="H19" s="81">
        <v>400</v>
      </c>
      <c r="I19" s="81">
        <v>400</v>
      </c>
      <c r="J19" s="81">
        <v>400</v>
      </c>
      <c r="K19" s="81">
        <v>400</v>
      </c>
      <c r="L19" s="81">
        <v>400</v>
      </c>
      <c r="M19" s="81">
        <v>400</v>
      </c>
      <c r="N19" s="82">
        <f t="shared" si="0"/>
        <v>4800</v>
      </c>
      <c r="O19" s="53"/>
      <c r="P19" s="53"/>
      <c r="Q19" s="5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9.5" customHeight="1" thickBot="1">
      <c r="A20" s="9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>
        <f t="shared" si="0"/>
        <v>0</v>
      </c>
      <c r="O20" s="53"/>
      <c r="P20" s="53"/>
      <c r="Q20" s="5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9.5" customHeight="1" thickBot="1">
      <c r="A21" s="77" t="s">
        <v>77</v>
      </c>
      <c r="B21" s="83">
        <f aca="true" t="shared" si="1" ref="B21:M21">SUM(B9:B20)</f>
        <v>4164</v>
      </c>
      <c r="C21" s="83">
        <f t="shared" si="1"/>
        <v>3914</v>
      </c>
      <c r="D21" s="83">
        <f t="shared" si="1"/>
        <v>3914</v>
      </c>
      <c r="E21" s="83">
        <f t="shared" si="1"/>
        <v>3914</v>
      </c>
      <c r="F21" s="83">
        <f t="shared" si="1"/>
        <v>3914</v>
      </c>
      <c r="G21" s="83">
        <f t="shared" si="1"/>
        <v>3914</v>
      </c>
      <c r="H21" s="83">
        <f t="shared" si="1"/>
        <v>4430</v>
      </c>
      <c r="I21" s="83">
        <f t="shared" si="1"/>
        <v>4430</v>
      </c>
      <c r="J21" s="83">
        <f t="shared" si="1"/>
        <v>4430</v>
      </c>
      <c r="K21" s="83">
        <f t="shared" si="1"/>
        <v>4430</v>
      </c>
      <c r="L21" s="83">
        <f t="shared" si="1"/>
        <v>4430</v>
      </c>
      <c r="M21" s="83">
        <f t="shared" si="1"/>
        <v>4430</v>
      </c>
      <c r="N21" s="84">
        <f t="shared" si="0"/>
        <v>50314</v>
      </c>
      <c r="O21" s="53"/>
      <c r="P21" s="53"/>
      <c r="Q21" s="5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9.5" customHeight="1" thickBot="1">
      <c r="A22" s="77" t="s">
        <v>78</v>
      </c>
      <c r="B22" s="83">
        <v>207.1</v>
      </c>
      <c r="C22" s="83">
        <v>207.1</v>
      </c>
      <c r="D22" s="83">
        <v>207.1</v>
      </c>
      <c r="E22" s="83">
        <v>207.1</v>
      </c>
      <c r="F22" s="83">
        <v>207.1</v>
      </c>
      <c r="G22" s="83">
        <v>207.1</v>
      </c>
      <c r="H22" s="83">
        <v>207.1</v>
      </c>
      <c r="I22" s="83">
        <v>207.1</v>
      </c>
      <c r="J22" s="83">
        <v>207.1</v>
      </c>
      <c r="K22" s="83">
        <v>207.1</v>
      </c>
      <c r="L22" s="83">
        <v>207.1</v>
      </c>
      <c r="M22" s="83">
        <v>207.1</v>
      </c>
      <c r="N22" s="84">
        <f t="shared" si="0"/>
        <v>2485.1999999999994</v>
      </c>
      <c r="O22" s="53"/>
      <c r="P22" s="53"/>
      <c r="Q22" s="5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9.5" customHeight="1" thickBot="1">
      <c r="A23" s="78" t="s">
        <v>79</v>
      </c>
      <c r="B23" s="85">
        <f aca="true" t="shared" si="2" ref="B23:M23">B21+B22</f>
        <v>4371.1</v>
      </c>
      <c r="C23" s="85">
        <f t="shared" si="2"/>
        <v>4121.1</v>
      </c>
      <c r="D23" s="85">
        <f t="shared" si="2"/>
        <v>4121.1</v>
      </c>
      <c r="E23" s="85">
        <f t="shared" si="2"/>
        <v>4121.1</v>
      </c>
      <c r="F23" s="85">
        <f t="shared" si="2"/>
        <v>4121.1</v>
      </c>
      <c r="G23" s="85">
        <f t="shared" si="2"/>
        <v>4121.1</v>
      </c>
      <c r="H23" s="85">
        <f t="shared" si="2"/>
        <v>4637.1</v>
      </c>
      <c r="I23" s="85">
        <f t="shared" si="2"/>
        <v>4637.1</v>
      </c>
      <c r="J23" s="85">
        <f t="shared" si="2"/>
        <v>4637.1</v>
      </c>
      <c r="K23" s="85">
        <f t="shared" si="2"/>
        <v>4637.1</v>
      </c>
      <c r="L23" s="85">
        <f t="shared" si="2"/>
        <v>4637.1</v>
      </c>
      <c r="M23" s="85">
        <f t="shared" si="2"/>
        <v>4637.1</v>
      </c>
      <c r="N23" s="86">
        <f t="shared" si="0"/>
        <v>52799.19999999999</v>
      </c>
      <c r="O23" s="53"/>
      <c r="P23" s="53"/>
      <c r="Q23" s="5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9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2.75">
      <c r="A25" s="62" t="s">
        <v>112</v>
      </c>
      <c r="B25" s="43"/>
      <c r="C25" s="43"/>
      <c r="D25" s="43"/>
      <c r="E25" s="43"/>
      <c r="F25" s="43"/>
      <c r="G25" s="43" t="s">
        <v>80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2.75">
      <c r="A26" s="43"/>
      <c r="B26" s="43"/>
      <c r="C26" s="43"/>
      <c r="D26" s="43"/>
      <c r="E26" s="43"/>
      <c r="F26" s="43"/>
      <c r="G26" s="62" t="s">
        <v>114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.75">
      <c r="A27" s="43"/>
      <c r="B27" s="43"/>
      <c r="C27" s="43"/>
      <c r="D27" s="43"/>
      <c r="E27" s="43"/>
      <c r="F27" s="43"/>
      <c r="G27" s="62" t="s">
        <v>115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</sheetData>
  <sheetProtection/>
  <mergeCells count="3">
    <mergeCell ref="A4:N4"/>
    <mergeCell ref="B6:M6"/>
    <mergeCell ref="A1:E2"/>
  </mergeCells>
  <printOptions/>
  <pageMargins left="0.17" right="0.17" top="0.984251969" bottom="0.984251969" header="0.4921259845" footer="0.4921259845"/>
  <pageSetup horizontalDpi="600" verticalDpi="600" orientation="landscape" paperSize="9" scale="85" r:id="rId1"/>
  <headerFooter alignWithMargins="0">
    <oddFooter>&amp;L&amp;9Stand August 2012
(C) Copyright Deubner Verlag GmbH &amp;&amp; Co. KG - www.deubner-verlag.de&amp;C&amp;9Überreicht von 
Ihrem Steuerberater&amp;R&amp;9Businessplan Kleingründung
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2012-05-30T12:12:23Z</cp:lastPrinted>
  <dcterms:created xsi:type="dcterms:W3CDTF">2000-11-06T20:14:28Z</dcterms:created>
  <dcterms:modified xsi:type="dcterms:W3CDTF">2012-07-30T09:47:38Z</dcterms:modified>
  <cp:category/>
  <cp:version/>
  <cp:contentType/>
  <cp:contentStatus/>
</cp:coreProperties>
</file>