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135" windowHeight="4710" activeTab="4"/>
  </bookViews>
  <sheets>
    <sheet name="mtl 2001" sheetId="1" r:id="rId1"/>
    <sheet name="mtl. 2002" sheetId="2" r:id="rId2"/>
    <sheet name="mtl. 2003" sheetId="3" r:id="rId3"/>
    <sheet name="Jahr 2001-2003" sheetId="4" r:id="rId4"/>
    <sheet name="Gesellschafter" sheetId="5" r:id="rId5"/>
  </sheets>
  <definedNames/>
  <calcPr fullCalcOnLoad="1"/>
</workbook>
</file>

<file path=xl/comments1.xml><?xml version="1.0" encoding="utf-8"?>
<comments xmlns="http://schemas.openxmlformats.org/spreadsheetml/2006/main">
  <authors>
    <author>B?ttges-Papendorf</author>
  </authors>
  <commentList>
    <comment ref="A9" authorId="0">
      <text>
        <r>
          <rPr>
            <b/>
            <sz val="8"/>
            <rFont val="Tahoma"/>
            <family val="0"/>
          </rPr>
          <t>Böttges-Papendorf:</t>
        </r>
        <r>
          <rPr>
            <sz val="8"/>
            <rFont val="Tahoma"/>
            <family val="0"/>
          </rPr>
          <t xml:space="preserve">
Hierhin gehören betriebswirtschaftlich nur die direkt der Produktion bzw. den verkauften Erzeugnissen zuzurechnenden Vorleistungen (Rohstoffe, Subunternehmer, Handelswaren). 
Instandhaltung s.u.. Büromaterial, Heizung und allg. Energie sowie allg. Verwaltungskosten (Telefon, Porto etc.) gehören zu den sonstigen Betriebskosten
</t>
        </r>
      </text>
    </comment>
    <comment ref="A20" authorId="0">
      <text>
        <r>
          <rPr>
            <b/>
            <sz val="8"/>
            <rFont val="Tahoma"/>
            <family val="0"/>
          </rPr>
          <t>Böttges-Papendorf:</t>
        </r>
        <r>
          <rPr>
            <sz val="8"/>
            <rFont val="Tahoma"/>
            <family val="0"/>
          </rPr>
          <t xml:space="preserve">
Je nach Betriebgröße vom Steuerberater kalkulieren lassen!</t>
        </r>
      </text>
    </comment>
    <comment ref="A19" authorId="0">
      <text>
        <r>
          <rPr>
            <b/>
            <sz val="8"/>
            <rFont val="Tahoma"/>
            <family val="0"/>
          </rPr>
          <t>Böttges-Papendorf:</t>
        </r>
        <r>
          <rPr>
            <sz val="8"/>
            <rFont val="Tahoma"/>
            <family val="0"/>
          </rPr>
          <t xml:space="preserve">
Je nach gewünschtem  Vorgehen exterene Kosten (Steuerberater) und/oder interne Kosten (soweit nicht in Personalkosten) z.B. EDV</t>
        </r>
      </text>
    </comment>
    <comment ref="A17" authorId="0">
      <text>
        <r>
          <rPr>
            <b/>
            <sz val="8"/>
            <rFont val="Tahoma"/>
            <family val="0"/>
          </rPr>
          <t>Böttges-Papendorf:</t>
        </r>
        <r>
          <rPr>
            <sz val="8"/>
            <rFont val="Tahoma"/>
            <family val="0"/>
          </rPr>
          <t xml:space="preserve">
Nur Betriebssteuern, nicht persönliche Einkommensteuer. Gewerbesteuer vom Steuerberater errechnen lassen!</t>
        </r>
      </text>
    </comment>
    <comment ref="A38" authorId="0">
      <text>
        <r>
          <rPr>
            <b/>
            <sz val="8"/>
            <rFont val="Tahoma"/>
            <family val="0"/>
          </rPr>
          <t>Böttges-Papendorf:</t>
        </r>
        <r>
          <rPr>
            <sz val="8"/>
            <rFont val="Tahoma"/>
            <family val="0"/>
          </rPr>
          <t xml:space="preserve">
Dieses vereinfachte Berechnugnsschema gilt nur, wenn Einzahlugen und Auszahlungen im selben Monat wie die Kostenzuordnung erfolgen: Bei Verschiebungen sind entsprechende Korrekturen erforderlich. Hier z.B. wurde angenommen, dass jeweils die Umsätze aus dem Vormonat zufließen und sonst keine Verschiebungen eintreten.</t>
        </r>
      </text>
    </comment>
    <comment ref="A15" authorId="0">
      <text>
        <r>
          <rPr>
            <b/>
            <sz val="8"/>
            <rFont val="Tahoma"/>
            <family val="0"/>
          </rPr>
          <t>Böttges-Papendorf:</t>
        </r>
        <r>
          <rPr>
            <sz val="8"/>
            <rFont val="Tahoma"/>
            <family val="0"/>
          </rPr>
          <t xml:space="preserve">
Nur fremde Lohn-/Gehaltsempfänger einschließlich Sozialabgaben Arbeitgeber! Tätigkeitsvergütungen für Gesellschafter s. Tabelle Gesellschafter!</t>
        </r>
      </text>
    </comment>
  </commentList>
</comments>
</file>

<file path=xl/sharedStrings.xml><?xml version="1.0" encoding="utf-8"?>
<sst xmlns="http://schemas.openxmlformats.org/spreadsheetml/2006/main" count="280" uniqueCount="97">
  <si>
    <t>Jan.</t>
  </si>
  <si>
    <t>Febr.</t>
  </si>
  <si>
    <t>März</t>
  </si>
  <si>
    <t>April</t>
  </si>
  <si>
    <t>Mai</t>
  </si>
  <si>
    <t>Juni</t>
  </si>
  <si>
    <t>Juli</t>
  </si>
  <si>
    <t>August</t>
  </si>
  <si>
    <t>Sept.</t>
  </si>
  <si>
    <t>Okt.</t>
  </si>
  <si>
    <t>Nov.</t>
  </si>
  <si>
    <t>Dez.</t>
  </si>
  <si>
    <t>kumuliert</t>
  </si>
  <si>
    <t>%</t>
  </si>
  <si>
    <t>Ertragsrechnung</t>
  </si>
  <si>
    <t>Gesamterlöse</t>
  </si>
  <si>
    <t>Wareneinsatz</t>
  </si>
  <si>
    <t>Rohertrag</t>
  </si>
  <si>
    <t>Personalkst. Löhne/Gehälter</t>
  </si>
  <si>
    <t>Steuern, Vers., Beiträge</t>
  </si>
  <si>
    <t>sonst. Betriebskosten</t>
  </si>
  <si>
    <t>Betriebsbedingte Kosten</t>
  </si>
  <si>
    <t>Betriebsergebnis 1</t>
  </si>
  <si>
    <t>Miete</t>
  </si>
  <si>
    <t>Instandhaltung</t>
  </si>
  <si>
    <t>Abschreibungen</t>
  </si>
  <si>
    <t>Zinsen Fremdkapital langfr.</t>
  </si>
  <si>
    <t>sonst. anlagebed. Kosten</t>
  </si>
  <si>
    <t>Anlagebedingte Kosten</t>
  </si>
  <si>
    <t>Gesamtkosten</t>
  </si>
  <si>
    <t>Betriebsgewinn vor Steuern</t>
  </si>
  <si>
    <t>Liquiditätsrechnung</t>
  </si>
  <si>
    <t>+ Abschreibungen</t>
  </si>
  <si>
    <t>= Cash Flow</t>
  </si>
  <si>
    <t xml:space="preserve">                             Jahr:</t>
  </si>
  <si>
    <t>Betriebs-</t>
  </si>
  <si>
    <t>vergleich</t>
  </si>
  <si>
    <t>Erlöse:</t>
  </si>
  <si>
    <t>Personalkosten</t>
  </si>
  <si>
    <t>- Neuanschaffungen</t>
  </si>
  <si>
    <t>___________</t>
  </si>
  <si>
    <r>
      <t xml:space="preserve">1) </t>
    </r>
    <r>
      <rPr>
        <sz val="8"/>
        <rFont val="Century Schoolbook"/>
        <family val="1"/>
      </rPr>
      <t xml:space="preserve">Die jahresweise Betrachtung muß wenigstens das erste Jahr des Tilgungsbeginns mit voller Tilgungsbelastung </t>
    </r>
  </si>
  <si>
    <t>auch aus öffentlichen Kreditprogrammen umfassen!</t>
  </si>
  <si>
    <t>Wareneinsatz Gesamt</t>
  </si>
  <si>
    <t>Werbekosten</t>
  </si>
  <si>
    <t>Buchführung/Beratung</t>
  </si>
  <si>
    <t>Buchführung/BWA</t>
  </si>
  <si>
    <t>Jahresabschluss/Steuererkl.</t>
  </si>
  <si>
    <t>Ertrags- und Liquditätsvorschau - monatsweise - auf der Ebene der Gesellschaft</t>
  </si>
  <si>
    <t>Ertrags- und Liquditätsvorschau - auf der Ebene der Gesellschaft</t>
  </si>
  <si>
    <t>- Warenlagererh./-erstausst.</t>
  </si>
  <si>
    <t>+ Kreditaufnahmen</t>
  </si>
  <si>
    <t>+ Eigenkapital</t>
  </si>
  <si>
    <r>
      <t>Betriebsvergleich</t>
    </r>
    <r>
      <rPr>
        <vertAlign val="superscript"/>
        <sz val="10"/>
        <rFont val="Arial"/>
        <family val="2"/>
      </rPr>
      <t>*)</t>
    </r>
  </si>
  <si>
    <t>Ergebnisermittlung und -verteilung auf Gesellschafterebene</t>
  </si>
  <si>
    <t>Gesamtergebnis GbR</t>
  </si>
  <si>
    <t>Gesamt</t>
  </si>
  <si>
    <t>steuerlicher Gewinnanteil GbR</t>
  </si>
  <si>
    <t>abzgl. Vorabvergütungen</t>
  </si>
  <si>
    <t>Sonderbetriebsausgaben:</t>
  </si>
  <si>
    <t xml:space="preserve">     - Zinsen Refinanzierung EKH</t>
  </si>
  <si>
    <t xml:space="preserve">     - Kfz-Kosten, sonstige nicht </t>
  </si>
  <si>
    <t xml:space="preserve">       der Gesellschaft getragene</t>
  </si>
  <si>
    <t xml:space="preserve">       Betriebsausgaben - geschätzt -</t>
  </si>
  <si>
    <t>endgültiger Gewinnanteil</t>
  </si>
  <si>
    <t>abzgl. Tilgung EKH</t>
  </si>
  <si>
    <t>abzgl. persönliche Steuern</t>
  </si>
  <si>
    <t>zzgl. Anrechnung Gewerbesteuer</t>
  </si>
  <si>
    <t>abzgl. private Versicherungen</t>
  </si>
  <si>
    <t>verbleibt für Lebensbedarf</t>
  </si>
  <si>
    <t>Gesellschafter 1</t>
  </si>
  <si>
    <t>Gesellschafter1</t>
  </si>
  <si>
    <t>Gesellschafter 2</t>
  </si>
  <si>
    <t>- Kredittilgungen</t>
  </si>
  <si>
    <t>Erlöse: Produkt 1</t>
  </si>
  <si>
    <t xml:space="preserve">Wareneinsatz   </t>
  </si>
  <si>
    <t>* externe Vergleichszahlen falls vorhanden</t>
  </si>
  <si>
    <t>Fremdleistungen</t>
  </si>
  <si>
    <t>Betriebsgewinn vor pers.Steuern</t>
  </si>
  <si>
    <t xml:space="preserve">Wareneinsatz  </t>
  </si>
  <si>
    <t>(Text wie Jahr 1!)</t>
  </si>
  <si>
    <t>+/- Verschiebung Einz./Ausz.</t>
  </si>
  <si>
    <t>+/- Verschiebungen Einz./Ausz.</t>
  </si>
  <si>
    <t>Kontrollsumme:</t>
  </si>
  <si>
    <t>(Text wie Jahr 1)</t>
  </si>
  <si>
    <t>individuell ermitteln s. Kommentar Jahr 1!!!</t>
  </si>
  <si>
    <t>- Tilgung Kredite</t>
  </si>
  <si>
    <t>Restgewinn geteilt durch</t>
  </si>
  <si>
    <t xml:space="preserve">            Produkt 2</t>
  </si>
  <si>
    <t>Waren/Material</t>
  </si>
  <si>
    <t>Boni/Skonti/Rabatte</t>
  </si>
  <si>
    <t xml:space="preserve">Zinsen Fremdkapital langfr. </t>
  </si>
  <si>
    <t xml:space="preserve">Zinsen Fremdkapital kurzfr. </t>
  </si>
  <si>
    <t>Zinsen Fremdkapital kurzfr.</t>
  </si>
  <si>
    <t>TEURO</t>
  </si>
  <si>
    <t>GWG bis 410 EURO</t>
  </si>
  <si>
    <t>GWG bis410 EURO</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</si>
</sst>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
  </numFmts>
  <fonts count="14">
    <font>
      <sz val="10"/>
      <name val="Arial"/>
      <family val="0"/>
    </font>
    <font>
      <b/>
      <sz val="10"/>
      <name val="Arial"/>
      <family val="0"/>
    </font>
    <font>
      <i/>
      <sz val="10"/>
      <name val="Arial"/>
      <family val="0"/>
    </font>
    <font>
      <b/>
      <i/>
      <sz val="10"/>
      <name val="Arial"/>
      <family val="0"/>
    </font>
    <font>
      <vertAlign val="superscript"/>
      <sz val="8"/>
      <name val="Arial"/>
      <family val="2"/>
    </font>
    <font>
      <sz val="8"/>
      <name val="Century Schoolbook"/>
      <family val="1"/>
    </font>
    <font>
      <sz val="8"/>
      <name val="Arial"/>
      <family val="2"/>
    </font>
    <font>
      <b/>
      <sz val="11"/>
      <name val="Arial"/>
      <family val="2"/>
    </font>
    <font>
      <vertAlign val="superscript"/>
      <sz val="10"/>
      <name val="Arial"/>
      <family val="2"/>
    </font>
    <font>
      <b/>
      <u val="single"/>
      <sz val="11"/>
      <name val="Arial"/>
      <family val="2"/>
    </font>
    <font>
      <u val="single"/>
      <sz val="10"/>
      <name val="Arial"/>
      <family val="2"/>
    </font>
    <font>
      <sz val="8"/>
      <name val="Tahoma"/>
      <family val="0"/>
    </font>
    <font>
      <b/>
      <sz val="8"/>
      <name val="Tahoma"/>
      <family val="0"/>
    </font>
    <font>
      <b/>
      <sz val="8"/>
      <name val="Arial"/>
      <family val="2"/>
    </font>
  </fonts>
  <fills count="2">
    <fill>
      <patternFill/>
    </fill>
    <fill>
      <patternFill patternType="gray125"/>
    </fill>
  </fills>
  <borders count="42">
    <border>
      <left/>
      <right/>
      <top/>
      <bottom/>
      <diagonal/>
    </border>
    <border>
      <left style="medium"/>
      <right>
        <color indexed="63"/>
      </right>
      <top>
        <color indexed="63"/>
      </top>
      <bottom>
        <color indexed="63"/>
      </bottom>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color indexed="63"/>
      </left>
      <right style="thin"/>
      <top>
        <color indexed="63"/>
      </top>
      <bottom>
        <color indexed="63"/>
      </bottom>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color indexed="63"/>
      </right>
      <top>
        <color indexed="63"/>
      </top>
      <bottom style="thin"/>
    </border>
    <border>
      <left style="thin"/>
      <right style="thin"/>
      <top style="medium"/>
      <bottom>
        <color indexed="63"/>
      </bottom>
    </border>
    <border>
      <left>
        <color indexed="63"/>
      </left>
      <right style="medium"/>
      <top>
        <color indexed="63"/>
      </top>
      <bottom style="medium"/>
    </border>
    <border>
      <left>
        <color indexed="63"/>
      </left>
      <right style="thin"/>
      <top style="medium"/>
      <bottom>
        <color indexed="63"/>
      </bottom>
    </border>
    <border>
      <left>
        <color indexed="63"/>
      </left>
      <right style="medium"/>
      <top style="medium"/>
      <bottom>
        <color indexed="63"/>
      </bottom>
    </border>
    <border>
      <left style="medium"/>
      <right style="thin"/>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thin"/>
    </border>
    <border>
      <left>
        <color indexed="63"/>
      </left>
      <right>
        <color indexed="63"/>
      </right>
      <top style="thin"/>
      <bottom style="thin"/>
    </border>
    <border>
      <left style="medium"/>
      <right style="thin"/>
      <top style="thin"/>
      <bottom style="medium"/>
    </border>
    <border>
      <left>
        <color indexed="63"/>
      </left>
      <right>
        <color indexed="63"/>
      </right>
      <top style="thin"/>
      <bottom style="medium"/>
    </border>
    <border>
      <left>
        <color indexed="63"/>
      </left>
      <right style="thin"/>
      <top>
        <color indexed="63"/>
      </top>
      <bottom style="medium"/>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color indexed="63"/>
      </left>
      <right style="medium"/>
      <top style="thin"/>
      <bottom>
        <color indexed="63"/>
      </bottom>
    </border>
    <border>
      <left>
        <color indexed="63"/>
      </left>
      <right style="medium"/>
      <top style="thin"/>
      <bottom style="medium"/>
    </border>
    <border>
      <left style="medium"/>
      <right style="thin"/>
      <top style="thin"/>
      <bottom>
        <color indexed="63"/>
      </bottom>
    </border>
    <border>
      <left style="medium"/>
      <right style="thin"/>
      <top>
        <color indexed="63"/>
      </top>
      <bottom style="medium"/>
    </border>
    <border>
      <left>
        <color indexed="63"/>
      </left>
      <right style="medium"/>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09">
    <xf numFmtId="0" fontId="0" fillId="0" borderId="0" xfId="0" applyAlignment="1">
      <alignment/>
    </xf>
    <xf numFmtId="49" fontId="0" fillId="0" borderId="0" xfId="0" applyNumberForma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49" fontId="0" fillId="0" borderId="1" xfId="0" applyNumberFormat="1" applyBorder="1" applyAlignment="1">
      <alignment/>
    </xf>
    <xf numFmtId="49" fontId="0" fillId="0" borderId="4" xfId="0" applyNumberForma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0" fillId="0" borderId="15" xfId="0" applyBorder="1" applyAlignment="1">
      <alignment/>
    </xf>
    <xf numFmtId="0" fontId="0" fillId="0" borderId="0" xfId="0" applyAlignment="1">
      <alignment horizontal="center"/>
    </xf>
    <xf numFmtId="0" fontId="0" fillId="0" borderId="16" xfId="0" applyBorder="1" applyAlignment="1">
      <alignment/>
    </xf>
    <xf numFmtId="0" fontId="0" fillId="0" borderId="17" xfId="0" applyBorder="1" applyAlignment="1">
      <alignment horizontal="centerContinuous"/>
    </xf>
    <xf numFmtId="0" fontId="0" fillId="0" borderId="14" xfId="0" applyBorder="1" applyAlignment="1">
      <alignment horizontal="centerContinuous"/>
    </xf>
    <xf numFmtId="0" fontId="0" fillId="0" borderId="18" xfId="0" applyBorder="1" applyAlignment="1">
      <alignment/>
    </xf>
    <xf numFmtId="0" fontId="0" fillId="0" borderId="0" xfId="0" applyBorder="1" applyAlignment="1">
      <alignment horizontal="center"/>
    </xf>
    <xf numFmtId="0" fontId="0" fillId="0" borderId="5" xfId="0" applyBorder="1" applyAlignment="1">
      <alignment horizontal="center"/>
    </xf>
    <xf numFmtId="0" fontId="0" fillId="0" borderId="19" xfId="0" applyBorder="1" applyAlignment="1">
      <alignment/>
    </xf>
    <xf numFmtId="0" fontId="0" fillId="0" borderId="20" xfId="0" applyBorder="1" applyAlignment="1">
      <alignment horizontal="center"/>
    </xf>
    <xf numFmtId="0" fontId="0" fillId="0" borderId="21" xfId="0" applyBorder="1" applyAlignment="1">
      <alignment horizontal="center"/>
    </xf>
    <xf numFmtId="0" fontId="0" fillId="0" borderId="0" xfId="0" applyBorder="1" applyAlignment="1">
      <alignment/>
    </xf>
    <xf numFmtId="0" fontId="0" fillId="0" borderId="22" xfId="0" applyBorder="1" applyAlignment="1">
      <alignment/>
    </xf>
    <xf numFmtId="3" fontId="0" fillId="0" borderId="23" xfId="0" applyNumberFormat="1" applyBorder="1" applyAlignment="1">
      <alignment horizontal="center"/>
    </xf>
    <xf numFmtId="1" fontId="0" fillId="0" borderId="6" xfId="0" applyNumberFormat="1" applyBorder="1" applyAlignment="1">
      <alignment horizontal="center"/>
    </xf>
    <xf numFmtId="3" fontId="0" fillId="0" borderId="0" xfId="0" applyNumberFormat="1" applyBorder="1" applyAlignment="1">
      <alignment horizontal="center"/>
    </xf>
    <xf numFmtId="1" fontId="0" fillId="0" borderId="21" xfId="0" applyNumberFormat="1" applyBorder="1" applyAlignment="1">
      <alignment horizontal="center"/>
    </xf>
    <xf numFmtId="1" fontId="0" fillId="0" borderId="5" xfId="0" applyNumberFormat="1" applyBorder="1" applyAlignment="1">
      <alignment horizontal="center"/>
    </xf>
    <xf numFmtId="49" fontId="0" fillId="0" borderId="18" xfId="0" applyNumberFormat="1" applyBorder="1" applyAlignment="1">
      <alignment/>
    </xf>
    <xf numFmtId="49" fontId="0" fillId="0" borderId="24" xfId="0" applyNumberFormat="1" applyBorder="1" applyAlignment="1">
      <alignment/>
    </xf>
    <xf numFmtId="3" fontId="0" fillId="0" borderId="25" xfId="0" applyNumberFormat="1" applyBorder="1" applyAlignment="1">
      <alignment horizontal="center"/>
    </xf>
    <xf numFmtId="1" fontId="0" fillId="0" borderId="26" xfId="0" applyNumberFormat="1" applyBorder="1" applyAlignment="1">
      <alignment horizontal="center"/>
    </xf>
    <xf numFmtId="0" fontId="4" fillId="0" borderId="0" xfId="0" applyFont="1" applyAlignment="1">
      <alignment/>
    </xf>
    <xf numFmtId="0" fontId="6" fillId="0" borderId="0" xfId="0" applyFont="1" applyAlignment="1">
      <alignment horizontal="center"/>
    </xf>
    <xf numFmtId="0" fontId="6" fillId="0" borderId="0" xfId="0" applyFont="1" applyAlignment="1">
      <alignment/>
    </xf>
    <xf numFmtId="0" fontId="0" fillId="0" borderId="20" xfId="0" applyBorder="1" applyAlignment="1">
      <alignment/>
    </xf>
    <xf numFmtId="0" fontId="0" fillId="0" borderId="27" xfId="0" applyBorder="1" applyAlignment="1">
      <alignment/>
    </xf>
    <xf numFmtId="2" fontId="0" fillId="0" borderId="0" xfId="0" applyNumberFormat="1" applyAlignment="1">
      <alignment/>
    </xf>
    <xf numFmtId="2" fontId="0" fillId="0" borderId="14" xfId="0" applyNumberFormat="1" applyBorder="1" applyAlignment="1">
      <alignment horizontal="center"/>
    </xf>
    <xf numFmtId="2" fontId="0" fillId="0" borderId="26" xfId="0" applyNumberFormat="1" applyBorder="1" applyAlignment="1">
      <alignment horizontal="center"/>
    </xf>
    <xf numFmtId="2" fontId="0" fillId="0" borderId="5" xfId="0" applyNumberFormat="1" applyBorder="1" applyAlignment="1">
      <alignment/>
    </xf>
    <xf numFmtId="2" fontId="0" fillId="0" borderId="7" xfId="0" applyNumberFormat="1" applyBorder="1" applyAlignment="1">
      <alignment/>
    </xf>
    <xf numFmtId="2" fontId="0" fillId="0" borderId="21" xfId="0" applyNumberFormat="1" applyBorder="1" applyAlignment="1">
      <alignment/>
    </xf>
    <xf numFmtId="2" fontId="0" fillId="0" borderId="6" xfId="0" applyNumberFormat="1" applyBorder="1" applyAlignment="1">
      <alignment/>
    </xf>
    <xf numFmtId="2" fontId="0" fillId="0" borderId="27" xfId="0" applyNumberFormat="1" applyBorder="1" applyAlignment="1">
      <alignment/>
    </xf>
    <xf numFmtId="2" fontId="0" fillId="0" borderId="10" xfId="0" applyNumberFormat="1" applyBorder="1" applyAlignment="1">
      <alignment/>
    </xf>
    <xf numFmtId="2" fontId="0" fillId="0" borderId="28" xfId="0" applyNumberFormat="1" applyBorder="1" applyAlignment="1">
      <alignment/>
    </xf>
    <xf numFmtId="0" fontId="7" fillId="0" borderId="0" xfId="0" applyFont="1" applyAlignment="1">
      <alignment horizontal="left"/>
    </xf>
    <xf numFmtId="0" fontId="7" fillId="0" borderId="0" xfId="0" applyFont="1" applyAlignment="1">
      <alignment/>
    </xf>
    <xf numFmtId="0" fontId="0" fillId="0" borderId="0" xfId="0" applyFont="1" applyAlignment="1">
      <alignment/>
    </xf>
    <xf numFmtId="2" fontId="0" fillId="0" borderId="0" xfId="0" applyNumberFormat="1" applyFont="1" applyAlignment="1">
      <alignment/>
    </xf>
    <xf numFmtId="0" fontId="9" fillId="0" borderId="0" xfId="0" applyFont="1" applyAlignment="1">
      <alignment horizontal="left"/>
    </xf>
    <xf numFmtId="0" fontId="9" fillId="0" borderId="0" xfId="0" applyFont="1" applyAlignment="1">
      <alignment/>
    </xf>
    <xf numFmtId="0" fontId="10" fillId="0" borderId="0" xfId="0" applyFont="1" applyAlignment="1">
      <alignment/>
    </xf>
    <xf numFmtId="2" fontId="10" fillId="0" borderId="0" xfId="0" applyNumberFormat="1" applyFont="1" applyAlignment="1">
      <alignment/>
    </xf>
    <xf numFmtId="2" fontId="1" fillId="0" borderId="0" xfId="0" applyNumberFormat="1" applyFont="1" applyAlignment="1">
      <alignment/>
    </xf>
    <xf numFmtId="0" fontId="9" fillId="0" borderId="0" xfId="0" applyFont="1" applyAlignment="1">
      <alignment horizontal="center"/>
    </xf>
    <xf numFmtId="1" fontId="9" fillId="0" borderId="0" xfId="0" applyNumberFormat="1" applyFont="1" applyAlignment="1">
      <alignment horizontal="center"/>
    </xf>
    <xf numFmtId="0" fontId="10" fillId="0" borderId="0" xfId="0" applyFont="1" applyAlignment="1">
      <alignment horizontal="center"/>
    </xf>
    <xf numFmtId="0" fontId="1" fillId="0" borderId="0" xfId="0" applyFont="1" applyAlignment="1">
      <alignment/>
    </xf>
    <xf numFmtId="0" fontId="9" fillId="0" borderId="20" xfId="0" applyFont="1" applyBorder="1" applyAlignment="1">
      <alignment horizontal="left"/>
    </xf>
    <xf numFmtId="0" fontId="9" fillId="0" borderId="20" xfId="0" applyFont="1" applyBorder="1" applyAlignment="1">
      <alignment/>
    </xf>
    <xf numFmtId="2" fontId="10" fillId="0" borderId="20" xfId="0" applyNumberFormat="1" applyFont="1" applyBorder="1" applyAlignment="1">
      <alignment/>
    </xf>
    <xf numFmtId="0" fontId="9" fillId="0" borderId="29" xfId="0" applyFont="1" applyBorder="1" applyAlignment="1">
      <alignment horizontal="center"/>
    </xf>
    <xf numFmtId="0" fontId="0" fillId="0" borderId="30" xfId="0" applyBorder="1" applyAlignment="1">
      <alignment/>
    </xf>
    <xf numFmtId="0" fontId="0" fillId="0" borderId="30" xfId="0" applyBorder="1" applyAlignment="1">
      <alignment horizontal="center"/>
    </xf>
    <xf numFmtId="0" fontId="1" fillId="0" borderId="30" xfId="0" applyFont="1" applyBorder="1" applyAlignment="1">
      <alignment/>
    </xf>
    <xf numFmtId="0" fontId="0" fillId="0" borderId="31" xfId="0" applyBorder="1" applyAlignment="1">
      <alignment/>
    </xf>
    <xf numFmtId="0" fontId="1" fillId="0" borderId="30" xfId="0" applyFont="1" applyBorder="1" applyAlignment="1">
      <alignment horizontal="center"/>
    </xf>
    <xf numFmtId="0" fontId="1" fillId="0" borderId="0" xfId="0" applyFont="1" applyAlignment="1">
      <alignment horizontal="center"/>
    </xf>
    <xf numFmtId="2" fontId="0" fillId="0" borderId="30" xfId="0" applyNumberFormat="1" applyBorder="1" applyAlignment="1">
      <alignment/>
    </xf>
    <xf numFmtId="2" fontId="1" fillId="0" borderId="30" xfId="0" applyNumberFormat="1" applyFont="1" applyBorder="1" applyAlignment="1">
      <alignment/>
    </xf>
    <xf numFmtId="0" fontId="0" fillId="0" borderId="31" xfId="0" applyBorder="1" applyAlignment="1">
      <alignment horizontal="center"/>
    </xf>
    <xf numFmtId="2" fontId="0" fillId="0" borderId="32" xfId="0" applyNumberFormat="1" applyBorder="1" applyAlignment="1">
      <alignment horizontal="center"/>
    </xf>
    <xf numFmtId="2" fontId="0" fillId="0" borderId="32" xfId="0" applyNumberFormat="1" applyBorder="1" applyAlignment="1">
      <alignment/>
    </xf>
    <xf numFmtId="2" fontId="0" fillId="0" borderId="33" xfId="0" applyNumberFormat="1" applyBorder="1" applyAlignment="1">
      <alignment horizontal="right"/>
    </xf>
    <xf numFmtId="2" fontId="0" fillId="0" borderId="34" xfId="0" applyNumberFormat="1" applyBorder="1" applyAlignment="1">
      <alignment horizontal="right"/>
    </xf>
    <xf numFmtId="2" fontId="0" fillId="0" borderId="35" xfId="0" applyNumberFormat="1" applyBorder="1" applyAlignment="1">
      <alignment/>
    </xf>
    <xf numFmtId="2" fontId="0" fillId="0" borderId="36" xfId="0" applyNumberFormat="1" applyBorder="1" applyAlignment="1">
      <alignment/>
    </xf>
    <xf numFmtId="2" fontId="0" fillId="0" borderId="33" xfId="0" applyNumberFormat="1" applyBorder="1" applyAlignment="1">
      <alignment/>
    </xf>
    <xf numFmtId="2" fontId="0" fillId="0" borderId="37" xfId="0" applyNumberFormat="1" applyBorder="1" applyAlignment="1">
      <alignment/>
    </xf>
    <xf numFmtId="2" fontId="0" fillId="0" borderId="38" xfId="0" applyNumberFormat="1" applyBorder="1" applyAlignment="1">
      <alignment/>
    </xf>
    <xf numFmtId="0" fontId="0" fillId="0" borderId="0" xfId="0" applyAlignment="1" quotePrefix="1">
      <alignment/>
    </xf>
    <xf numFmtId="0" fontId="0" fillId="0" borderId="1" xfId="0" applyBorder="1" applyAlignment="1" quotePrefix="1">
      <alignment/>
    </xf>
    <xf numFmtId="0" fontId="0" fillId="0" borderId="18" xfId="0" applyBorder="1" applyAlignment="1" quotePrefix="1">
      <alignment/>
    </xf>
    <xf numFmtId="0" fontId="0" fillId="0" borderId="39" xfId="0" applyBorder="1" applyAlignment="1">
      <alignment/>
    </xf>
    <xf numFmtId="0" fontId="0" fillId="0" borderId="26" xfId="0" applyBorder="1" applyAlignment="1">
      <alignment horizontal="center"/>
    </xf>
    <xf numFmtId="0" fontId="0" fillId="0" borderId="40" xfId="0" applyBorder="1" applyAlignment="1">
      <alignment/>
    </xf>
    <xf numFmtId="0" fontId="0" fillId="0" borderId="1" xfId="0" applyBorder="1" applyAlignment="1">
      <alignment horizontal="left"/>
    </xf>
    <xf numFmtId="0" fontId="0" fillId="0" borderId="1" xfId="0" applyBorder="1" applyAlignment="1">
      <alignment horizontal="left" vertical="center"/>
    </xf>
    <xf numFmtId="0" fontId="0" fillId="0" borderId="1" xfId="0" applyBorder="1" applyAlignment="1">
      <alignment/>
    </xf>
    <xf numFmtId="0" fontId="0" fillId="0" borderId="15" xfId="0" applyBorder="1" applyAlignment="1">
      <alignment horizontal="center"/>
    </xf>
    <xf numFmtId="0" fontId="0" fillId="0" borderId="32" xfId="0" applyBorder="1" applyAlignment="1">
      <alignment horizontal="center"/>
    </xf>
    <xf numFmtId="0" fontId="0" fillId="0" borderId="41" xfId="0" applyBorder="1" applyAlignment="1">
      <alignment horizontal="center"/>
    </xf>
    <xf numFmtId="1" fontId="0" fillId="0" borderId="33" xfId="0" applyNumberFormat="1" applyBorder="1" applyAlignment="1">
      <alignment horizontal="center"/>
    </xf>
    <xf numFmtId="1" fontId="0" fillId="0" borderId="32" xfId="0" applyNumberFormat="1" applyBorder="1" applyAlignment="1">
      <alignment horizontal="center"/>
    </xf>
    <xf numFmtId="0" fontId="0" fillId="0" borderId="38" xfId="0" applyBorder="1" applyAlignment="1">
      <alignment horizontal="center"/>
    </xf>
    <xf numFmtId="1" fontId="9" fillId="0" borderId="28" xfId="0" applyNumberFormat="1" applyFont="1" applyBorder="1" applyAlignment="1">
      <alignment horizontal="center"/>
    </xf>
    <xf numFmtId="0" fontId="1" fillId="0" borderId="5" xfId="0" applyFont="1" applyBorder="1" applyAlignment="1">
      <alignment horizontal="center"/>
    </xf>
    <xf numFmtId="2" fontId="1" fillId="0" borderId="5" xfId="0" applyNumberFormat="1" applyFont="1" applyBorder="1" applyAlignment="1">
      <alignment/>
    </xf>
    <xf numFmtId="0" fontId="1" fillId="0" borderId="5" xfId="0" applyFont="1" applyBorder="1" applyAlignment="1">
      <alignment/>
    </xf>
    <xf numFmtId="0" fontId="0" fillId="0" borderId="21" xfId="0" applyBorder="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P47"/>
  <sheetViews>
    <sheetView showGridLines="0" showZeros="0" workbookViewId="0" topLeftCell="A10">
      <selection activeCell="A27" sqref="A27"/>
    </sheetView>
  </sheetViews>
  <sheetFormatPr defaultColWidth="11.421875" defaultRowHeight="12.75"/>
  <cols>
    <col min="1" max="1" width="27.140625" style="0" customWidth="1"/>
    <col min="2" max="13" width="7.7109375" style="0" customWidth="1"/>
    <col min="14" max="14" width="10.7109375" style="0" customWidth="1"/>
    <col min="15" max="15" width="10.7109375" style="44" customWidth="1"/>
    <col min="16" max="16" width="16.00390625" style="0" customWidth="1"/>
  </cols>
  <sheetData>
    <row r="1" spans="1:15" s="56" customFormat="1" ht="15">
      <c r="A1" s="54" t="s">
        <v>48</v>
      </c>
      <c r="B1" s="55"/>
      <c r="C1" s="55"/>
      <c r="D1" s="55"/>
      <c r="E1" s="55"/>
      <c r="F1" s="55"/>
      <c r="G1" s="55"/>
      <c r="H1" s="55"/>
      <c r="I1" s="55"/>
      <c r="J1" s="55"/>
      <c r="K1" s="55"/>
      <c r="L1" s="55"/>
      <c r="M1" s="55"/>
      <c r="O1" s="57"/>
    </row>
    <row r="2" ht="13.5" thickBot="1"/>
    <row r="3" spans="1:16" ht="14.25">
      <c r="A3" s="19"/>
      <c r="B3" s="16" t="s">
        <v>0</v>
      </c>
      <c r="C3" s="14" t="s">
        <v>1</v>
      </c>
      <c r="D3" s="14" t="s">
        <v>2</v>
      </c>
      <c r="E3" s="14" t="s">
        <v>3</v>
      </c>
      <c r="F3" s="14" t="s">
        <v>4</v>
      </c>
      <c r="G3" s="14" t="s">
        <v>5</v>
      </c>
      <c r="H3" s="14" t="s">
        <v>6</v>
      </c>
      <c r="I3" s="14" t="s">
        <v>7</v>
      </c>
      <c r="J3" s="14" t="s">
        <v>8</v>
      </c>
      <c r="K3" s="14" t="s">
        <v>9</v>
      </c>
      <c r="L3" s="14" t="s">
        <v>10</v>
      </c>
      <c r="M3" s="14" t="s">
        <v>11</v>
      </c>
      <c r="N3" s="16" t="s">
        <v>12</v>
      </c>
      <c r="O3" s="45" t="s">
        <v>13</v>
      </c>
      <c r="P3" s="17" t="s">
        <v>53</v>
      </c>
    </row>
    <row r="4" spans="1:16" ht="13.5" thickBot="1">
      <c r="A4" s="94"/>
      <c r="B4" s="93" t="s">
        <v>94</v>
      </c>
      <c r="C4" s="93" t="s">
        <v>94</v>
      </c>
      <c r="D4" s="93" t="s">
        <v>94</v>
      </c>
      <c r="E4" s="93" t="s">
        <v>94</v>
      </c>
      <c r="F4" s="93" t="s">
        <v>94</v>
      </c>
      <c r="G4" s="93" t="s">
        <v>94</v>
      </c>
      <c r="H4" s="93" t="s">
        <v>94</v>
      </c>
      <c r="I4" s="93" t="s">
        <v>94</v>
      </c>
      <c r="J4" s="93" t="s">
        <v>94</v>
      </c>
      <c r="K4" s="93" t="s">
        <v>94</v>
      </c>
      <c r="L4" s="93" t="s">
        <v>94</v>
      </c>
      <c r="M4" s="93" t="s">
        <v>94</v>
      </c>
      <c r="N4" s="93" t="s">
        <v>94</v>
      </c>
      <c r="O4" s="46"/>
      <c r="P4" s="15" t="s">
        <v>13</v>
      </c>
    </row>
    <row r="5" spans="1:16" ht="12.75">
      <c r="A5" s="13" t="s">
        <v>14</v>
      </c>
      <c r="B5" s="9"/>
      <c r="C5" s="9"/>
      <c r="D5" s="9"/>
      <c r="E5" s="9"/>
      <c r="F5" s="9"/>
      <c r="G5" s="9"/>
      <c r="H5" s="9"/>
      <c r="I5" s="9"/>
      <c r="J5" s="9"/>
      <c r="K5" s="9"/>
      <c r="L5" s="9"/>
      <c r="M5" s="9"/>
      <c r="N5" s="7"/>
      <c r="O5" s="47"/>
      <c r="P5" s="80"/>
    </row>
    <row r="6" spans="1:16" ht="12.75">
      <c r="A6" s="96" t="s">
        <v>74</v>
      </c>
      <c r="B6" s="9">
        <v>0</v>
      </c>
      <c r="C6" s="9">
        <v>0</v>
      </c>
      <c r="D6" s="9">
        <v>0</v>
      </c>
      <c r="E6" s="9">
        <v>14</v>
      </c>
      <c r="F6" s="9">
        <v>20</v>
      </c>
      <c r="G6" s="9">
        <v>20</v>
      </c>
      <c r="H6" s="9">
        <v>20</v>
      </c>
      <c r="I6" s="9">
        <v>20</v>
      </c>
      <c r="J6" s="9">
        <v>20</v>
      </c>
      <c r="K6" s="9">
        <v>22</v>
      </c>
      <c r="L6" s="9">
        <v>22</v>
      </c>
      <c r="M6" s="9">
        <v>22</v>
      </c>
      <c r="N6" s="7">
        <f>SUM(B6:M6)</f>
        <v>180</v>
      </c>
      <c r="O6" s="48">
        <f>IF(N6&lt;&gt;0,N6/N$8*100,0)</f>
        <v>66.66666666666666</v>
      </c>
      <c r="P6" s="81"/>
    </row>
    <row r="7" spans="1:16" ht="12.75">
      <c r="A7" s="96" t="s">
        <v>88</v>
      </c>
      <c r="B7" s="9">
        <v>0</v>
      </c>
      <c r="C7" s="9">
        <v>0</v>
      </c>
      <c r="D7" s="9">
        <v>0</v>
      </c>
      <c r="E7" s="9">
        <v>7</v>
      </c>
      <c r="F7" s="9">
        <v>10</v>
      </c>
      <c r="G7" s="9">
        <v>10</v>
      </c>
      <c r="H7" s="9">
        <v>10</v>
      </c>
      <c r="I7" s="9">
        <v>10</v>
      </c>
      <c r="J7" s="9">
        <v>10</v>
      </c>
      <c r="K7" s="9">
        <v>11</v>
      </c>
      <c r="L7" s="9">
        <v>11</v>
      </c>
      <c r="M7" s="9">
        <v>11</v>
      </c>
      <c r="N7" s="7">
        <f aca="true" t="shared" si="0" ref="N7:N26">SUM(B7:M7)</f>
        <v>90</v>
      </c>
      <c r="O7" s="49">
        <f>IF(N7&lt;&gt;0,N7/N$8*100,0)</f>
        <v>33.33333333333333</v>
      </c>
      <c r="P7" s="81"/>
    </row>
    <row r="8" spans="1:16" ht="12.75">
      <c r="A8" s="3" t="s">
        <v>15</v>
      </c>
      <c r="B8" s="10">
        <f>SUM(B6:B7)</f>
        <v>0</v>
      </c>
      <c r="C8" s="10">
        <f aca="true" t="shared" si="1" ref="C8:M8">SUM(C6:C7)</f>
        <v>0</v>
      </c>
      <c r="D8" s="10">
        <f t="shared" si="1"/>
        <v>0</v>
      </c>
      <c r="E8" s="10">
        <f t="shared" si="1"/>
        <v>21</v>
      </c>
      <c r="F8" s="10">
        <f t="shared" si="1"/>
        <v>30</v>
      </c>
      <c r="G8" s="10">
        <f t="shared" si="1"/>
        <v>30</v>
      </c>
      <c r="H8" s="10">
        <f t="shared" si="1"/>
        <v>30</v>
      </c>
      <c r="I8" s="10">
        <f t="shared" si="1"/>
        <v>30</v>
      </c>
      <c r="J8" s="10">
        <f t="shared" si="1"/>
        <v>30</v>
      </c>
      <c r="K8" s="10">
        <f t="shared" si="1"/>
        <v>33</v>
      </c>
      <c r="L8" s="10">
        <f t="shared" si="1"/>
        <v>33</v>
      </c>
      <c r="M8" s="10">
        <f t="shared" si="1"/>
        <v>33</v>
      </c>
      <c r="N8" s="8">
        <f t="shared" si="0"/>
        <v>270</v>
      </c>
      <c r="O8" s="50">
        <v>100</v>
      </c>
      <c r="P8" s="82"/>
    </row>
    <row r="9" spans="1:16" s="28" customFormat="1" ht="12.75">
      <c r="A9" s="92" t="s">
        <v>75</v>
      </c>
      <c r="B9" s="11"/>
      <c r="C9" s="11"/>
      <c r="D9" s="11"/>
      <c r="E9" s="11"/>
      <c r="F9" s="11"/>
      <c r="G9" s="11"/>
      <c r="H9" s="11"/>
      <c r="I9" s="11"/>
      <c r="J9" s="11"/>
      <c r="K9" s="11"/>
      <c r="L9" s="11"/>
      <c r="M9" s="11"/>
      <c r="N9" s="8">
        <f t="shared" si="0"/>
        <v>0</v>
      </c>
      <c r="O9" s="51">
        <f aca="true" t="shared" si="2" ref="O9:O21">IF(N9&lt;&gt;0,N9/N$8*100,0)</f>
        <v>0</v>
      </c>
      <c r="P9" s="83"/>
    </row>
    <row r="10" spans="1:16" s="28" customFormat="1" ht="12.75">
      <c r="A10" s="22" t="s">
        <v>89</v>
      </c>
      <c r="B10" s="9">
        <v>0</v>
      </c>
      <c r="C10" s="9">
        <v>0</v>
      </c>
      <c r="D10" s="9">
        <v>10</v>
      </c>
      <c r="E10" s="9">
        <v>10</v>
      </c>
      <c r="F10" s="9">
        <v>10</v>
      </c>
      <c r="G10" s="9">
        <v>10</v>
      </c>
      <c r="H10" s="9">
        <v>10</v>
      </c>
      <c r="I10" s="9">
        <v>10</v>
      </c>
      <c r="J10" s="9">
        <v>10</v>
      </c>
      <c r="K10" s="9">
        <v>10</v>
      </c>
      <c r="L10" s="9">
        <v>10</v>
      </c>
      <c r="M10" s="9">
        <v>10</v>
      </c>
      <c r="N10" s="8">
        <f t="shared" si="0"/>
        <v>100</v>
      </c>
      <c r="O10" s="48">
        <f t="shared" si="2"/>
        <v>37.03703703703704</v>
      </c>
      <c r="P10" s="84"/>
    </row>
    <row r="11" spans="1:16" s="28" customFormat="1" ht="12.75">
      <c r="A11" s="22" t="s">
        <v>77</v>
      </c>
      <c r="B11" s="9"/>
      <c r="C11" s="9"/>
      <c r="D11" s="9"/>
      <c r="E11" s="9"/>
      <c r="F11" s="9"/>
      <c r="G11" s="9"/>
      <c r="H11" s="9"/>
      <c r="I11" s="9"/>
      <c r="J11" s="9"/>
      <c r="K11" s="9"/>
      <c r="L11" s="9"/>
      <c r="M11" s="9"/>
      <c r="N11" s="9">
        <f t="shared" si="0"/>
        <v>0</v>
      </c>
      <c r="O11" s="48">
        <f t="shared" si="2"/>
        <v>0</v>
      </c>
      <c r="P11" s="84"/>
    </row>
    <row r="12" spans="1:16" s="28" customFormat="1" ht="12.75">
      <c r="A12" s="25" t="s">
        <v>90</v>
      </c>
      <c r="B12" s="43"/>
      <c r="C12" s="43"/>
      <c r="D12" s="43">
        <v>-2.1</v>
      </c>
      <c r="E12" s="43">
        <v>-2.1</v>
      </c>
      <c r="F12" s="43">
        <v>-2.1</v>
      </c>
      <c r="G12" s="43">
        <v>-2.1</v>
      </c>
      <c r="H12" s="43">
        <v>-2.1</v>
      </c>
      <c r="I12" s="43">
        <v>-2.1</v>
      </c>
      <c r="J12" s="43">
        <v>-2.1</v>
      </c>
      <c r="K12" s="43">
        <v>-2.1</v>
      </c>
      <c r="L12" s="43">
        <v>-2.1</v>
      </c>
      <c r="M12" s="43">
        <v>-2.1</v>
      </c>
      <c r="N12" s="43">
        <f t="shared" si="0"/>
        <v>-21.000000000000004</v>
      </c>
      <c r="O12" s="51">
        <f t="shared" si="2"/>
        <v>-7.7777777777777795</v>
      </c>
      <c r="P12" s="85"/>
    </row>
    <row r="13" spans="1:16" s="28" customFormat="1" ht="12.75">
      <c r="A13" s="25" t="s">
        <v>43</v>
      </c>
      <c r="B13" s="43"/>
      <c r="C13" s="43"/>
      <c r="D13" s="43">
        <f>SUM(D9:D12)</f>
        <v>7.9</v>
      </c>
      <c r="E13" s="43">
        <f aca="true" t="shared" si="3" ref="E13:J13">SUM(E9:E12)</f>
        <v>7.9</v>
      </c>
      <c r="F13" s="43">
        <f t="shared" si="3"/>
        <v>7.9</v>
      </c>
      <c r="G13" s="43">
        <f t="shared" si="3"/>
        <v>7.9</v>
      </c>
      <c r="H13" s="43">
        <f t="shared" si="3"/>
        <v>7.9</v>
      </c>
      <c r="I13" s="43">
        <f t="shared" si="3"/>
        <v>7.9</v>
      </c>
      <c r="J13" s="43">
        <f t="shared" si="3"/>
        <v>7.9</v>
      </c>
      <c r="K13" s="43">
        <f>SUM(K9:K12)</f>
        <v>7.9</v>
      </c>
      <c r="L13" s="43">
        <f>SUM(L9:L12)</f>
        <v>7.9</v>
      </c>
      <c r="M13" s="43">
        <f>SUM(M9:M12)</f>
        <v>7.9</v>
      </c>
      <c r="N13" s="43">
        <f>SUM(N9:N12)</f>
        <v>79</v>
      </c>
      <c r="O13" s="51">
        <f t="shared" si="2"/>
        <v>29.259259259259256</v>
      </c>
      <c r="P13" s="85"/>
    </row>
    <row r="14" spans="1:16" ht="12.75">
      <c r="A14" s="3" t="s">
        <v>17</v>
      </c>
      <c r="B14" s="10">
        <f>SUM(B8-B10)</f>
        <v>0</v>
      </c>
      <c r="C14" s="10">
        <f>SUM(C8-C10)</f>
        <v>0</v>
      </c>
      <c r="D14" s="10">
        <f>SUM(D8-D13)</f>
        <v>-7.9</v>
      </c>
      <c r="E14" s="10">
        <f aca="true" t="shared" si="4" ref="E14:N14">SUM(E8-E13)</f>
        <v>13.1</v>
      </c>
      <c r="F14" s="10">
        <f t="shared" si="4"/>
        <v>22.1</v>
      </c>
      <c r="G14" s="10">
        <f t="shared" si="4"/>
        <v>22.1</v>
      </c>
      <c r="H14" s="10">
        <f t="shared" si="4"/>
        <v>22.1</v>
      </c>
      <c r="I14" s="10">
        <f t="shared" si="4"/>
        <v>22.1</v>
      </c>
      <c r="J14" s="10">
        <f t="shared" si="4"/>
        <v>22.1</v>
      </c>
      <c r="K14" s="10">
        <f t="shared" si="4"/>
        <v>25.1</v>
      </c>
      <c r="L14" s="10">
        <f t="shared" si="4"/>
        <v>25.1</v>
      </c>
      <c r="M14" s="10">
        <f t="shared" si="4"/>
        <v>25.1</v>
      </c>
      <c r="N14" s="10">
        <f t="shared" si="4"/>
        <v>191</v>
      </c>
      <c r="O14" s="50">
        <f t="shared" si="2"/>
        <v>70.74074074074073</v>
      </c>
      <c r="P14" s="86"/>
    </row>
    <row r="15" spans="1:16" ht="12.75">
      <c r="A15" s="2" t="s">
        <v>18</v>
      </c>
      <c r="B15" s="9"/>
      <c r="C15" s="9"/>
      <c r="D15" s="9"/>
      <c r="E15" s="9"/>
      <c r="F15" s="9"/>
      <c r="G15" s="9">
        <v>8</v>
      </c>
      <c r="H15" s="9">
        <v>8</v>
      </c>
      <c r="I15" s="9">
        <v>8</v>
      </c>
      <c r="J15" s="9">
        <v>8</v>
      </c>
      <c r="K15" s="9">
        <v>8</v>
      </c>
      <c r="L15" s="9">
        <v>8</v>
      </c>
      <c r="M15" s="9">
        <v>8</v>
      </c>
      <c r="N15" s="7">
        <f t="shared" si="0"/>
        <v>56</v>
      </c>
      <c r="O15" s="50">
        <f t="shared" si="2"/>
        <v>20.74074074074074</v>
      </c>
      <c r="P15" s="81"/>
    </row>
    <row r="16" spans="1:16" ht="12.75">
      <c r="A16" s="2" t="s">
        <v>44</v>
      </c>
      <c r="B16" s="9"/>
      <c r="C16" s="9">
        <v>5</v>
      </c>
      <c r="D16" s="9">
        <v>0.5</v>
      </c>
      <c r="E16" s="9">
        <v>0.5</v>
      </c>
      <c r="F16" s="9">
        <v>0.5</v>
      </c>
      <c r="G16" s="9">
        <v>0.5</v>
      </c>
      <c r="H16" s="9">
        <v>0.5</v>
      </c>
      <c r="I16" s="9">
        <v>0.5</v>
      </c>
      <c r="J16" s="9">
        <v>0.5</v>
      </c>
      <c r="K16" s="9">
        <v>0.5</v>
      </c>
      <c r="L16" s="9">
        <v>0.5</v>
      </c>
      <c r="M16" s="9">
        <v>0.5</v>
      </c>
      <c r="N16" s="7">
        <f t="shared" si="0"/>
        <v>10</v>
      </c>
      <c r="O16" s="50">
        <f t="shared" si="2"/>
        <v>3.7037037037037033</v>
      </c>
      <c r="P16" s="81"/>
    </row>
    <row r="17" spans="1:16" ht="12.75">
      <c r="A17" s="2" t="s">
        <v>19</v>
      </c>
      <c r="B17" s="9"/>
      <c r="C17" s="9"/>
      <c r="D17" s="9">
        <f>0.3+0.62</f>
        <v>0.9199999999999999</v>
      </c>
      <c r="E17" s="9">
        <f>0.3+0.62</f>
        <v>0.9199999999999999</v>
      </c>
      <c r="F17" s="9">
        <f>0.3+0.62</f>
        <v>0.9199999999999999</v>
      </c>
      <c r="G17" s="9">
        <f>0.4+0.62</f>
        <v>1.02</v>
      </c>
      <c r="H17" s="9">
        <f aca="true" t="shared" si="5" ref="H17:M17">0.4+0.62</f>
        <v>1.02</v>
      </c>
      <c r="I17" s="9">
        <f t="shared" si="5"/>
        <v>1.02</v>
      </c>
      <c r="J17" s="9">
        <f t="shared" si="5"/>
        <v>1.02</v>
      </c>
      <c r="K17" s="9">
        <f t="shared" si="5"/>
        <v>1.02</v>
      </c>
      <c r="L17" s="9">
        <f t="shared" si="5"/>
        <v>1.02</v>
      </c>
      <c r="M17" s="9">
        <f t="shared" si="5"/>
        <v>1.02</v>
      </c>
      <c r="N17" s="7">
        <f t="shared" si="0"/>
        <v>9.899999999999999</v>
      </c>
      <c r="O17" s="50">
        <f t="shared" si="2"/>
        <v>3.666666666666666</v>
      </c>
      <c r="P17" s="81"/>
    </row>
    <row r="18" spans="1:16" ht="12.75">
      <c r="A18" s="2" t="s">
        <v>20</v>
      </c>
      <c r="B18" s="9"/>
      <c r="C18" s="9">
        <v>5</v>
      </c>
      <c r="D18" s="9">
        <v>0.5</v>
      </c>
      <c r="E18" s="9">
        <v>0.6</v>
      </c>
      <c r="F18" s="9">
        <v>0.7</v>
      </c>
      <c r="G18" s="9">
        <v>0.7</v>
      </c>
      <c r="H18" s="9">
        <v>0.7</v>
      </c>
      <c r="I18" s="9">
        <v>0.7</v>
      </c>
      <c r="J18" s="9">
        <v>0.7</v>
      </c>
      <c r="K18" s="9">
        <v>0.7</v>
      </c>
      <c r="L18" s="9">
        <v>0.7</v>
      </c>
      <c r="M18" s="9">
        <v>0.7</v>
      </c>
      <c r="N18" s="7">
        <f t="shared" si="0"/>
        <v>11.699999999999996</v>
      </c>
      <c r="O18" s="50">
        <f t="shared" si="2"/>
        <v>4.333333333333332</v>
      </c>
      <c r="P18" s="81"/>
    </row>
    <row r="19" spans="1:16" ht="12.75">
      <c r="A19" s="2" t="s">
        <v>46</v>
      </c>
      <c r="B19" s="9"/>
      <c r="C19" s="9"/>
      <c r="D19" s="9">
        <v>0.3</v>
      </c>
      <c r="E19" s="9">
        <v>0.3</v>
      </c>
      <c r="F19" s="9">
        <v>0.3</v>
      </c>
      <c r="G19" s="9">
        <v>0.3</v>
      </c>
      <c r="H19" s="9">
        <v>0.3</v>
      </c>
      <c r="I19" s="9">
        <v>0.3</v>
      </c>
      <c r="J19" s="9">
        <v>0.3</v>
      </c>
      <c r="K19" s="9">
        <v>0.3</v>
      </c>
      <c r="L19" s="9">
        <v>0.3</v>
      </c>
      <c r="M19" s="9">
        <v>0.3</v>
      </c>
      <c r="N19" s="7">
        <f t="shared" si="0"/>
        <v>2.9999999999999996</v>
      </c>
      <c r="O19" s="53">
        <f t="shared" si="2"/>
        <v>1.111111111111111</v>
      </c>
      <c r="P19" s="81"/>
    </row>
    <row r="20" spans="1:16" s="28" customFormat="1" ht="12.75">
      <c r="A20" s="2" t="s">
        <v>47</v>
      </c>
      <c r="B20" s="9"/>
      <c r="C20" s="9"/>
      <c r="D20" s="9">
        <v>0.27</v>
      </c>
      <c r="E20" s="9">
        <v>0.27</v>
      </c>
      <c r="F20" s="9">
        <v>0.27</v>
      </c>
      <c r="G20" s="9">
        <v>0.27</v>
      </c>
      <c r="H20" s="9">
        <v>0.27</v>
      </c>
      <c r="I20" s="9">
        <v>0.27</v>
      </c>
      <c r="J20" s="9">
        <v>0.27</v>
      </c>
      <c r="K20" s="9">
        <v>0.27</v>
      </c>
      <c r="L20" s="9">
        <v>0.27</v>
      </c>
      <c r="M20" s="9">
        <v>0.27</v>
      </c>
      <c r="N20" s="7">
        <f t="shared" si="0"/>
        <v>2.7</v>
      </c>
      <c r="O20" s="53">
        <f t="shared" si="2"/>
        <v>1</v>
      </c>
      <c r="P20" s="81"/>
    </row>
    <row r="21" spans="1:16" ht="12.75">
      <c r="A21" s="3" t="s">
        <v>21</v>
      </c>
      <c r="B21" s="10">
        <f>SUM(B15:B19)</f>
        <v>0</v>
      </c>
      <c r="C21" s="10">
        <f>SUM(C15:C19)</f>
        <v>10</v>
      </c>
      <c r="D21" s="10">
        <f>SUM(D15:D20)</f>
        <v>2.4899999999999998</v>
      </c>
      <c r="E21" s="10">
        <f aca="true" t="shared" si="6" ref="E21:J21">SUM(E15:E20)</f>
        <v>2.59</v>
      </c>
      <c r="F21" s="10">
        <f t="shared" si="6"/>
        <v>2.69</v>
      </c>
      <c r="G21" s="10">
        <f t="shared" si="6"/>
        <v>10.79</v>
      </c>
      <c r="H21" s="10">
        <f t="shared" si="6"/>
        <v>10.79</v>
      </c>
      <c r="I21" s="10">
        <f t="shared" si="6"/>
        <v>10.79</v>
      </c>
      <c r="J21" s="10">
        <f t="shared" si="6"/>
        <v>10.79</v>
      </c>
      <c r="K21" s="10">
        <f>SUM(K15:K20)</f>
        <v>10.79</v>
      </c>
      <c r="L21" s="10">
        <f>SUM(L15:L20)</f>
        <v>10.79</v>
      </c>
      <c r="M21" s="10">
        <f>SUM(M15:M20)</f>
        <v>10.79</v>
      </c>
      <c r="N21" s="8">
        <f t="shared" si="0"/>
        <v>93.29999999999998</v>
      </c>
      <c r="O21" s="50">
        <f t="shared" si="2"/>
        <v>34.55555555555555</v>
      </c>
      <c r="P21" s="86"/>
    </row>
    <row r="22" spans="1:16" ht="12.75">
      <c r="A22" s="3"/>
      <c r="B22" s="10"/>
      <c r="C22" s="10"/>
      <c r="D22" s="10"/>
      <c r="E22" s="10"/>
      <c r="F22" s="10"/>
      <c r="G22" s="10"/>
      <c r="H22" s="10"/>
      <c r="I22" s="10"/>
      <c r="J22" s="10"/>
      <c r="K22" s="10"/>
      <c r="L22" s="10"/>
      <c r="M22" s="10"/>
      <c r="N22" s="8"/>
      <c r="O22" s="50"/>
      <c r="P22" s="86"/>
    </row>
    <row r="23" spans="1:16" ht="12.75">
      <c r="A23" s="3" t="s">
        <v>22</v>
      </c>
      <c r="B23" s="10">
        <f aca="true" t="shared" si="7" ref="B23:M23">SUM(B14-B21)</f>
        <v>0</v>
      </c>
      <c r="C23" s="10">
        <f t="shared" si="7"/>
        <v>-10</v>
      </c>
      <c r="D23" s="10">
        <f t="shared" si="7"/>
        <v>-10.39</v>
      </c>
      <c r="E23" s="10">
        <f t="shared" si="7"/>
        <v>10.51</v>
      </c>
      <c r="F23" s="10">
        <f t="shared" si="7"/>
        <v>19.41</v>
      </c>
      <c r="G23" s="10">
        <f t="shared" si="7"/>
        <v>11.310000000000002</v>
      </c>
      <c r="H23" s="10">
        <f t="shared" si="7"/>
        <v>11.310000000000002</v>
      </c>
      <c r="I23" s="10">
        <f t="shared" si="7"/>
        <v>11.310000000000002</v>
      </c>
      <c r="J23" s="10">
        <f t="shared" si="7"/>
        <v>11.310000000000002</v>
      </c>
      <c r="K23" s="10">
        <f t="shared" si="7"/>
        <v>14.310000000000002</v>
      </c>
      <c r="L23" s="10">
        <f t="shared" si="7"/>
        <v>14.310000000000002</v>
      </c>
      <c r="M23" s="10">
        <f t="shared" si="7"/>
        <v>14.310000000000002</v>
      </c>
      <c r="N23" s="8">
        <f t="shared" si="0"/>
        <v>97.70000000000002</v>
      </c>
      <c r="O23" s="50">
        <f>IF(N23&lt;&gt;0,N23/N$8*100,0)</f>
        <v>36.18518518518519</v>
      </c>
      <c r="P23" s="86"/>
    </row>
    <row r="24" spans="1:16" ht="12.75">
      <c r="A24" s="2" t="s">
        <v>23</v>
      </c>
      <c r="B24" s="9"/>
      <c r="C24" s="9">
        <v>1.1</v>
      </c>
      <c r="D24" s="9">
        <v>1.1</v>
      </c>
      <c r="E24" s="9">
        <v>1.1</v>
      </c>
      <c r="F24" s="9">
        <v>1.1</v>
      </c>
      <c r="G24" s="9">
        <v>1.1</v>
      </c>
      <c r="H24" s="9">
        <v>1.1</v>
      </c>
      <c r="I24" s="9">
        <v>1.1</v>
      </c>
      <c r="J24" s="9">
        <v>1.1</v>
      </c>
      <c r="K24" s="9">
        <v>1.1</v>
      </c>
      <c r="L24" s="9">
        <v>1.1</v>
      </c>
      <c r="M24" s="9">
        <v>1.1</v>
      </c>
      <c r="N24" s="7">
        <f t="shared" si="0"/>
        <v>12.099999999999998</v>
      </c>
      <c r="O24" s="50">
        <f>IF(N24&lt;&gt;0,N24/N$8*100,0)</f>
        <v>4.481481481481481</v>
      </c>
      <c r="P24" s="81"/>
    </row>
    <row r="25" spans="1:16" ht="12.75">
      <c r="A25" s="2" t="s">
        <v>24</v>
      </c>
      <c r="B25" s="9"/>
      <c r="C25" s="9"/>
      <c r="D25" s="9"/>
      <c r="E25" s="9"/>
      <c r="F25" s="9"/>
      <c r="G25" s="9"/>
      <c r="H25" s="9"/>
      <c r="I25" s="9"/>
      <c r="J25" s="9"/>
      <c r="K25" s="9"/>
      <c r="L25" s="9"/>
      <c r="M25" s="9"/>
      <c r="N25" s="7">
        <f t="shared" si="0"/>
        <v>0</v>
      </c>
      <c r="O25" s="50">
        <f>IF(N25&lt;&gt;0,N25/N$8*100,0)</f>
        <v>0</v>
      </c>
      <c r="P25" s="81"/>
    </row>
    <row r="26" spans="1:16" ht="12.75">
      <c r="A26" s="2" t="s">
        <v>25</v>
      </c>
      <c r="B26" s="9"/>
      <c r="C26" s="9"/>
      <c r="D26" s="9">
        <v>2.67</v>
      </c>
      <c r="E26" s="9">
        <v>2.67</v>
      </c>
      <c r="F26" s="9">
        <v>2.67</v>
      </c>
      <c r="G26" s="9">
        <v>2.67</v>
      </c>
      <c r="H26" s="9">
        <v>2.67</v>
      </c>
      <c r="I26" s="9">
        <v>2.67</v>
      </c>
      <c r="J26" s="9">
        <v>2.67</v>
      </c>
      <c r="K26" s="9">
        <v>2.67</v>
      </c>
      <c r="L26" s="9">
        <v>2.67</v>
      </c>
      <c r="M26" s="9">
        <v>2.67</v>
      </c>
      <c r="N26" s="7">
        <f t="shared" si="0"/>
        <v>26.700000000000003</v>
      </c>
      <c r="O26" s="50">
        <f>IF(N26&lt;&gt;0,N26/N$8*100,0)</f>
        <v>9.88888888888889</v>
      </c>
      <c r="P26" s="81"/>
    </row>
    <row r="27" spans="1:16" ht="12.75">
      <c r="A27" s="2" t="s">
        <v>95</v>
      </c>
      <c r="B27" s="9"/>
      <c r="C27" s="9"/>
      <c r="D27" s="9"/>
      <c r="E27" s="9"/>
      <c r="F27" s="9"/>
      <c r="G27" s="9"/>
      <c r="H27" s="9"/>
      <c r="I27" s="9"/>
      <c r="J27" s="9"/>
      <c r="K27" s="9"/>
      <c r="L27" s="9"/>
      <c r="M27" s="9"/>
      <c r="N27" s="7">
        <f aca="true" t="shared" si="8" ref="N27:N41">SUM(B27:M27)</f>
        <v>0</v>
      </c>
      <c r="O27" s="50">
        <f>IF(N26&lt;&gt;0,N27/N$8*100,0)</f>
        <v>0</v>
      </c>
      <c r="P27" s="81"/>
    </row>
    <row r="28" spans="1:16" ht="12.75">
      <c r="A28" s="95" t="s">
        <v>91</v>
      </c>
      <c r="B28" s="9"/>
      <c r="C28" s="9"/>
      <c r="D28" s="9"/>
      <c r="E28" s="9"/>
      <c r="F28" s="9"/>
      <c r="G28" s="9"/>
      <c r="H28" s="9"/>
      <c r="I28" s="9"/>
      <c r="J28" s="9"/>
      <c r="K28" s="9"/>
      <c r="L28" s="9"/>
      <c r="M28" s="9"/>
      <c r="N28" s="7">
        <f t="shared" si="8"/>
        <v>0</v>
      </c>
      <c r="O28" s="50">
        <f>IF(N27&lt;&gt;0,N28/N$8*100,0)</f>
        <v>0</v>
      </c>
      <c r="P28" s="81"/>
    </row>
    <row r="29" spans="1:16" ht="12.75">
      <c r="A29" s="97" t="s">
        <v>92</v>
      </c>
      <c r="B29" s="9"/>
      <c r="C29" s="9"/>
      <c r="D29" s="9"/>
      <c r="E29" s="9"/>
      <c r="F29" s="9"/>
      <c r="G29" s="9"/>
      <c r="H29" s="9"/>
      <c r="I29" s="9"/>
      <c r="J29" s="9"/>
      <c r="K29" s="9"/>
      <c r="L29" s="9"/>
      <c r="M29" s="9"/>
      <c r="N29" s="7">
        <f t="shared" si="8"/>
        <v>0</v>
      </c>
      <c r="O29" s="50">
        <f>IF(N28&lt;&gt;0,N29/N$8*100,0)</f>
        <v>0</v>
      </c>
      <c r="P29" s="81"/>
    </row>
    <row r="30" spans="1:16" ht="12.75">
      <c r="A30" s="2" t="s">
        <v>27</v>
      </c>
      <c r="B30" s="9"/>
      <c r="C30" s="9"/>
      <c r="D30" s="9"/>
      <c r="E30" s="9"/>
      <c r="F30" s="9"/>
      <c r="G30" s="9"/>
      <c r="H30" s="9"/>
      <c r="I30" s="9"/>
      <c r="J30" s="9"/>
      <c r="K30" s="9"/>
      <c r="L30" s="9"/>
      <c r="M30" s="9"/>
      <c r="N30" s="7">
        <f t="shared" si="8"/>
        <v>0</v>
      </c>
      <c r="O30" s="50">
        <f>IF(N29&lt;&gt;0,N30/N$8*100,0)</f>
        <v>0</v>
      </c>
      <c r="P30" s="81"/>
    </row>
    <row r="31" spans="1:16" ht="12.75">
      <c r="A31" s="3" t="s">
        <v>28</v>
      </c>
      <c r="B31" s="10">
        <f>SUM(B24:B30)</f>
        <v>0</v>
      </c>
      <c r="C31" s="10">
        <f aca="true" t="shared" si="9" ref="C31:M31">SUM(C24:C30)</f>
        <v>1.1</v>
      </c>
      <c r="D31" s="10">
        <f t="shared" si="9"/>
        <v>3.77</v>
      </c>
      <c r="E31" s="10">
        <f t="shared" si="9"/>
        <v>3.77</v>
      </c>
      <c r="F31" s="10">
        <f t="shared" si="9"/>
        <v>3.77</v>
      </c>
      <c r="G31" s="10">
        <f t="shared" si="9"/>
        <v>3.77</v>
      </c>
      <c r="H31" s="10">
        <f t="shared" si="9"/>
        <v>3.77</v>
      </c>
      <c r="I31" s="10">
        <f t="shared" si="9"/>
        <v>3.77</v>
      </c>
      <c r="J31" s="10">
        <f t="shared" si="9"/>
        <v>3.77</v>
      </c>
      <c r="K31" s="10">
        <f t="shared" si="9"/>
        <v>3.77</v>
      </c>
      <c r="L31" s="10">
        <f t="shared" si="9"/>
        <v>3.77</v>
      </c>
      <c r="M31" s="10">
        <f t="shared" si="9"/>
        <v>3.77</v>
      </c>
      <c r="N31" s="8">
        <f t="shared" si="8"/>
        <v>38.800000000000004</v>
      </c>
      <c r="O31" s="50">
        <f>IF(N31&lt;&gt;0,N31/N$8*100,0)</f>
        <v>14.370370370370372</v>
      </c>
      <c r="P31" s="86"/>
    </row>
    <row r="32" spans="1:16" ht="12.75">
      <c r="A32" s="3"/>
      <c r="B32" s="10"/>
      <c r="C32" s="10"/>
      <c r="D32" s="10"/>
      <c r="E32" s="10"/>
      <c r="F32" s="10"/>
      <c r="G32" s="10"/>
      <c r="H32" s="10"/>
      <c r="I32" s="10"/>
      <c r="J32" s="10"/>
      <c r="K32" s="10"/>
      <c r="L32" s="10"/>
      <c r="M32" s="10"/>
      <c r="N32" s="8"/>
      <c r="O32" s="50"/>
      <c r="P32" s="86"/>
    </row>
    <row r="33" spans="1:16" ht="12.75">
      <c r="A33" s="3" t="s">
        <v>29</v>
      </c>
      <c r="B33" s="10">
        <f>B10+B21+B31</f>
        <v>0</v>
      </c>
      <c r="C33" s="10">
        <f>C13+C21+C31</f>
        <v>11.1</v>
      </c>
      <c r="D33" s="10">
        <f aca="true" t="shared" si="10" ref="D33:M33">D13+D21+D31</f>
        <v>14.16</v>
      </c>
      <c r="E33" s="10">
        <f t="shared" si="10"/>
        <v>14.26</v>
      </c>
      <c r="F33" s="10">
        <f t="shared" si="10"/>
        <v>14.36</v>
      </c>
      <c r="G33" s="10">
        <f t="shared" si="10"/>
        <v>22.459999999999997</v>
      </c>
      <c r="H33" s="10">
        <f t="shared" si="10"/>
        <v>22.459999999999997</v>
      </c>
      <c r="I33" s="10">
        <f t="shared" si="10"/>
        <v>22.459999999999997</v>
      </c>
      <c r="J33" s="10">
        <f t="shared" si="10"/>
        <v>22.459999999999997</v>
      </c>
      <c r="K33" s="10">
        <f t="shared" si="10"/>
        <v>22.459999999999997</v>
      </c>
      <c r="L33" s="10">
        <f t="shared" si="10"/>
        <v>22.459999999999997</v>
      </c>
      <c r="M33" s="10">
        <f t="shared" si="10"/>
        <v>22.459999999999997</v>
      </c>
      <c r="N33" s="8">
        <f t="shared" si="8"/>
        <v>211.1</v>
      </c>
      <c r="O33" s="50">
        <f>IF(N33&lt;&gt;0,N33/N$8*100,0)</f>
        <v>78.18518518518518</v>
      </c>
      <c r="P33" s="86"/>
    </row>
    <row r="34" spans="1:16" ht="12.75">
      <c r="A34" s="3"/>
      <c r="B34" s="10"/>
      <c r="C34" s="10"/>
      <c r="D34" s="10"/>
      <c r="E34" s="10"/>
      <c r="F34" s="10"/>
      <c r="G34" s="10"/>
      <c r="H34" s="10"/>
      <c r="I34" s="10"/>
      <c r="J34" s="10"/>
      <c r="K34" s="10"/>
      <c r="L34" s="10"/>
      <c r="M34" s="10"/>
      <c r="N34" s="8"/>
      <c r="O34" s="50"/>
      <c r="P34" s="86"/>
    </row>
    <row r="35" spans="1:16" ht="12.75">
      <c r="A35" s="3" t="s">
        <v>78</v>
      </c>
      <c r="B35" s="10">
        <f>SUM(B23-B31)</f>
        <v>0</v>
      </c>
      <c r="C35" s="10">
        <f aca="true" t="shared" si="11" ref="C35:M35">SUM(C23-C31)</f>
        <v>-11.1</v>
      </c>
      <c r="D35" s="10">
        <f t="shared" si="11"/>
        <v>-14.16</v>
      </c>
      <c r="E35" s="10">
        <f t="shared" si="11"/>
        <v>6.74</v>
      </c>
      <c r="F35" s="10">
        <f t="shared" si="11"/>
        <v>15.64</v>
      </c>
      <c r="G35" s="10">
        <f t="shared" si="11"/>
        <v>7.540000000000003</v>
      </c>
      <c r="H35" s="10">
        <f t="shared" si="11"/>
        <v>7.540000000000003</v>
      </c>
      <c r="I35" s="10">
        <f t="shared" si="11"/>
        <v>7.540000000000003</v>
      </c>
      <c r="J35" s="10">
        <f t="shared" si="11"/>
        <v>7.540000000000003</v>
      </c>
      <c r="K35" s="10">
        <f t="shared" si="11"/>
        <v>10.540000000000003</v>
      </c>
      <c r="L35" s="10">
        <f t="shared" si="11"/>
        <v>10.540000000000003</v>
      </c>
      <c r="M35" s="10">
        <f t="shared" si="11"/>
        <v>10.540000000000003</v>
      </c>
      <c r="N35" s="8">
        <f t="shared" si="8"/>
        <v>58.900000000000034</v>
      </c>
      <c r="O35" s="50">
        <f>IF(N35&lt;&gt;0,N35/N$8*100,0)</f>
        <v>21.814814814814827</v>
      </c>
      <c r="P35" s="86"/>
    </row>
    <row r="36" spans="1:16" ht="12.75">
      <c r="A36" s="3"/>
      <c r="B36" s="10"/>
      <c r="C36" s="10"/>
      <c r="D36" s="10"/>
      <c r="E36" s="10"/>
      <c r="F36" s="10"/>
      <c r="G36" s="10"/>
      <c r="H36" s="10"/>
      <c r="I36" s="10"/>
      <c r="J36" s="10"/>
      <c r="K36" s="10"/>
      <c r="L36" s="10"/>
      <c r="M36" s="10"/>
      <c r="N36" s="8">
        <f t="shared" si="8"/>
        <v>0</v>
      </c>
      <c r="O36" s="50">
        <f>IF(N36&lt;&gt;0,N36/N$8*100,0)</f>
        <v>0</v>
      </c>
      <c r="P36" s="86"/>
    </row>
    <row r="37" spans="1:16" ht="12.75">
      <c r="A37" s="4" t="s">
        <v>31</v>
      </c>
      <c r="B37" s="11"/>
      <c r="C37" s="11"/>
      <c r="D37" s="11"/>
      <c r="E37" s="11"/>
      <c r="F37" s="11"/>
      <c r="G37" s="11"/>
      <c r="H37" s="11"/>
      <c r="I37" s="11"/>
      <c r="J37" s="11"/>
      <c r="K37" s="11"/>
      <c r="L37" s="11"/>
      <c r="M37" s="11"/>
      <c r="N37" s="8">
        <f t="shared" si="8"/>
        <v>0</v>
      </c>
      <c r="O37" s="50">
        <f>IF(N37&lt;&gt;0,N37/N$8*100,0)</f>
        <v>0</v>
      </c>
      <c r="P37" s="87"/>
    </row>
    <row r="38" spans="1:16" ht="12.75">
      <c r="A38" s="90" t="s">
        <v>81</v>
      </c>
      <c r="B38" s="9">
        <f>0</f>
        <v>0</v>
      </c>
      <c r="C38" s="9">
        <f>B8-C8</f>
        <v>0</v>
      </c>
      <c r="D38" s="9">
        <f aca="true" t="shared" si="12" ref="D38:M38">C8-D8</f>
        <v>0</v>
      </c>
      <c r="E38" s="9">
        <f t="shared" si="12"/>
        <v>-21</v>
      </c>
      <c r="F38" s="9">
        <f t="shared" si="12"/>
        <v>-9</v>
      </c>
      <c r="G38" s="9">
        <f t="shared" si="12"/>
        <v>0</v>
      </c>
      <c r="H38" s="9">
        <f t="shared" si="12"/>
        <v>0</v>
      </c>
      <c r="I38" s="9">
        <f t="shared" si="12"/>
        <v>0</v>
      </c>
      <c r="J38" s="9">
        <f t="shared" si="12"/>
        <v>0</v>
      </c>
      <c r="K38" s="9">
        <f t="shared" si="12"/>
        <v>-3</v>
      </c>
      <c r="L38" s="9">
        <f t="shared" si="12"/>
        <v>0</v>
      </c>
      <c r="M38" s="9">
        <f t="shared" si="12"/>
        <v>0</v>
      </c>
      <c r="N38" s="8">
        <f t="shared" si="8"/>
        <v>-33</v>
      </c>
      <c r="O38" s="50">
        <f>IF(N38&lt;&gt;0,N38/N$8*100,0)</f>
        <v>-12.222222222222221</v>
      </c>
      <c r="P38" s="81"/>
    </row>
    <row r="39" spans="1:16" ht="12.75">
      <c r="A39" s="5" t="s">
        <v>32</v>
      </c>
      <c r="B39" s="9">
        <f aca="true" t="shared" si="13" ref="B39:M39">B26</f>
        <v>0</v>
      </c>
      <c r="C39" s="9">
        <f t="shared" si="13"/>
        <v>0</v>
      </c>
      <c r="D39" s="9">
        <f t="shared" si="13"/>
        <v>2.67</v>
      </c>
      <c r="E39" s="9">
        <f t="shared" si="13"/>
        <v>2.67</v>
      </c>
      <c r="F39" s="9">
        <f t="shared" si="13"/>
        <v>2.67</v>
      </c>
      <c r="G39" s="9">
        <f t="shared" si="13"/>
        <v>2.67</v>
      </c>
      <c r="H39" s="9">
        <f t="shared" si="13"/>
        <v>2.67</v>
      </c>
      <c r="I39" s="9">
        <f t="shared" si="13"/>
        <v>2.67</v>
      </c>
      <c r="J39" s="9">
        <f t="shared" si="13"/>
        <v>2.67</v>
      </c>
      <c r="K39" s="9">
        <f t="shared" si="13"/>
        <v>2.67</v>
      </c>
      <c r="L39" s="9">
        <f t="shared" si="13"/>
        <v>2.67</v>
      </c>
      <c r="M39" s="9">
        <f t="shared" si="13"/>
        <v>2.67</v>
      </c>
      <c r="N39" s="7">
        <f t="shared" si="8"/>
        <v>26.700000000000003</v>
      </c>
      <c r="O39" s="50">
        <f aca="true" t="shared" si="14" ref="O39:O44">IF(N39&lt;&gt;0,N39/N$8*100,0)</f>
        <v>9.88888888888889</v>
      </c>
      <c r="P39" s="81"/>
    </row>
    <row r="40" spans="1:16" ht="12.75">
      <c r="A40" s="5" t="s">
        <v>51</v>
      </c>
      <c r="B40" s="9"/>
      <c r="C40" s="9">
        <v>100</v>
      </c>
      <c r="D40" s="9"/>
      <c r="E40" s="9"/>
      <c r="F40" s="9"/>
      <c r="G40" s="9"/>
      <c r="H40" s="9"/>
      <c r="I40" s="9"/>
      <c r="J40" s="9"/>
      <c r="K40" s="9"/>
      <c r="L40" s="9"/>
      <c r="M40" s="9"/>
      <c r="N40" s="7">
        <f t="shared" si="8"/>
        <v>100</v>
      </c>
      <c r="O40" s="50">
        <f t="shared" si="14"/>
        <v>37.03703703703704</v>
      </c>
      <c r="P40" s="81"/>
    </row>
    <row r="41" spans="1:16" ht="12.75">
      <c r="A41" s="5" t="s">
        <v>52</v>
      </c>
      <c r="B41" s="9"/>
      <c r="C41" s="9">
        <v>80</v>
      </c>
      <c r="D41" s="9"/>
      <c r="E41" s="9"/>
      <c r="F41" s="9"/>
      <c r="G41" s="9"/>
      <c r="H41" s="9"/>
      <c r="I41" s="9"/>
      <c r="J41" s="9"/>
      <c r="K41" s="9"/>
      <c r="L41" s="9"/>
      <c r="M41" s="9"/>
      <c r="N41" s="7">
        <f t="shared" si="8"/>
        <v>80</v>
      </c>
      <c r="O41" s="50">
        <f t="shared" si="14"/>
        <v>29.629629629629626</v>
      </c>
      <c r="P41" s="81"/>
    </row>
    <row r="42" spans="1:16" ht="12.75">
      <c r="A42" s="5" t="s">
        <v>39</v>
      </c>
      <c r="B42" s="9"/>
      <c r="C42" s="9">
        <v>140</v>
      </c>
      <c r="D42" s="9"/>
      <c r="E42" s="9"/>
      <c r="F42" s="9"/>
      <c r="G42" s="9"/>
      <c r="H42" s="9"/>
      <c r="I42" s="9"/>
      <c r="J42" s="9"/>
      <c r="K42" s="9"/>
      <c r="L42" s="9"/>
      <c r="M42" s="9"/>
      <c r="N42" s="7">
        <f>SUM(B42:M42)</f>
        <v>140</v>
      </c>
      <c r="O42" s="50">
        <f t="shared" si="14"/>
        <v>51.85185185185185</v>
      </c>
      <c r="P42" s="81"/>
    </row>
    <row r="43" spans="1:16" ht="12.75">
      <c r="A43" s="5" t="s">
        <v>50</v>
      </c>
      <c r="B43" s="9"/>
      <c r="C43" s="9">
        <v>30</v>
      </c>
      <c r="D43" s="9"/>
      <c r="E43" s="9"/>
      <c r="F43" s="9"/>
      <c r="G43" s="9"/>
      <c r="H43" s="9"/>
      <c r="I43" s="9"/>
      <c r="J43" s="9"/>
      <c r="K43" s="9"/>
      <c r="L43" s="9"/>
      <c r="M43" s="9"/>
      <c r="N43" s="7">
        <f>SUM(B43:M43)</f>
        <v>30</v>
      </c>
      <c r="O43" s="50">
        <f t="shared" si="14"/>
        <v>11.11111111111111</v>
      </c>
      <c r="P43" s="81"/>
    </row>
    <row r="44" spans="1:16" ht="12.75">
      <c r="A44" s="5" t="s">
        <v>73</v>
      </c>
      <c r="B44" s="9"/>
      <c r="C44" s="9"/>
      <c r="D44" s="9">
        <v>2.1</v>
      </c>
      <c r="E44" s="9">
        <v>2.1</v>
      </c>
      <c r="F44" s="9">
        <v>2.1</v>
      </c>
      <c r="G44" s="9">
        <v>2.1</v>
      </c>
      <c r="H44" s="9">
        <v>2.1</v>
      </c>
      <c r="I44" s="9">
        <v>2.1</v>
      </c>
      <c r="J44" s="9">
        <v>2.1</v>
      </c>
      <c r="K44" s="9">
        <v>2.1</v>
      </c>
      <c r="L44" s="9">
        <v>2.1</v>
      </c>
      <c r="M44" s="9">
        <v>2.1</v>
      </c>
      <c r="N44" s="7">
        <f>SUM(B44:M44)</f>
        <v>21.000000000000004</v>
      </c>
      <c r="O44" s="50">
        <f t="shared" si="14"/>
        <v>7.7777777777777795</v>
      </c>
      <c r="P44" s="81"/>
    </row>
    <row r="45" spans="1:16" ht="13.5" thickBot="1">
      <c r="A45" s="6" t="s">
        <v>33</v>
      </c>
      <c r="B45" s="12">
        <f>SUM(B35:B39)-SUM(B42:B44)</f>
        <v>0</v>
      </c>
      <c r="C45" s="12">
        <f>SUM(C35:C41)-SUM(C42:C44)</f>
        <v>-1.0999999999999943</v>
      </c>
      <c r="D45" s="12">
        <f aca="true" t="shared" si="15" ref="D45:M45">SUM(D35:D39)-SUM(D42:D44)</f>
        <v>-13.59</v>
      </c>
      <c r="E45" s="12">
        <f t="shared" si="15"/>
        <v>-13.69</v>
      </c>
      <c r="F45" s="12">
        <f t="shared" si="15"/>
        <v>7.210000000000001</v>
      </c>
      <c r="G45" s="12">
        <f t="shared" si="15"/>
        <v>8.110000000000003</v>
      </c>
      <c r="H45" s="12">
        <f t="shared" si="15"/>
        <v>8.110000000000003</v>
      </c>
      <c r="I45" s="12">
        <f t="shared" si="15"/>
        <v>8.110000000000003</v>
      </c>
      <c r="J45" s="12">
        <f t="shared" si="15"/>
        <v>8.110000000000003</v>
      </c>
      <c r="K45" s="12">
        <f t="shared" si="15"/>
        <v>8.110000000000003</v>
      </c>
      <c r="L45" s="12">
        <f t="shared" si="15"/>
        <v>11.110000000000003</v>
      </c>
      <c r="M45" s="12">
        <f t="shared" si="15"/>
        <v>11.110000000000003</v>
      </c>
      <c r="N45" s="12">
        <f>SUM(N35:N41)-SUM(N42:N44)</f>
        <v>41.60000000000002</v>
      </c>
      <c r="O45" s="52">
        <f>SUM(O35:O41)-SUM(O42:O44)</f>
        <v>15.407407407407405</v>
      </c>
      <c r="P45" s="88"/>
    </row>
    <row r="46" ht="12.75">
      <c r="A46" s="1"/>
    </row>
    <row r="47" ht="12.75">
      <c r="A47" s="89" t="s">
        <v>76</v>
      </c>
    </row>
  </sheetData>
  <printOptions/>
  <pageMargins left="0.7874015748031497" right="0.7874015748031497" top="0.984251968503937" bottom="0.984251968503937" header="0.5118110236220472" footer="0.5118110236220472"/>
  <pageSetup fitToHeight="1" fitToWidth="1" orientation="landscape" paperSize="9" scale="77" r:id="rId3"/>
  <headerFooter alignWithMargins="0">
    <oddHeader>&amp;LA-B-C GbR
&amp;C&amp;A&amp;RExcel Vorlage für die individuelle Erstellung: Formeln und Bezeichungen prüfen!
Zahlen nur zu Demonstrationszwecken!
Kommentare beachten!</oddHeader>
    <oddFooter>&amp;RSeite &amp;P von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P46"/>
  <sheetViews>
    <sheetView workbookViewId="0" topLeftCell="A7">
      <selection activeCell="A27" sqref="A27"/>
    </sheetView>
  </sheetViews>
  <sheetFormatPr defaultColWidth="11.421875" defaultRowHeight="12.75"/>
  <cols>
    <col min="1" max="1" width="28.57421875" style="0" customWidth="1"/>
    <col min="2" max="13" width="7.7109375" style="0" customWidth="1"/>
    <col min="14" max="14" width="10.7109375" style="0" customWidth="1"/>
    <col min="15" max="15" width="10.7109375" style="44" customWidth="1"/>
    <col min="16" max="16" width="16.00390625" style="0" customWidth="1"/>
  </cols>
  <sheetData>
    <row r="1" spans="1:15" s="56" customFormat="1" ht="15">
      <c r="A1" s="54" t="s">
        <v>48</v>
      </c>
      <c r="B1" s="55"/>
      <c r="C1" s="55"/>
      <c r="D1" s="55"/>
      <c r="E1" s="55"/>
      <c r="F1" s="55"/>
      <c r="G1" s="55"/>
      <c r="H1" s="55"/>
      <c r="I1" s="55"/>
      <c r="J1" s="55"/>
      <c r="K1" s="55"/>
      <c r="L1" s="55"/>
      <c r="M1" s="55"/>
      <c r="O1" s="57"/>
    </row>
    <row r="2" ht="13.5" thickBot="1"/>
    <row r="3" spans="1:16" ht="14.25">
      <c r="A3" s="19"/>
      <c r="B3" s="16" t="s">
        <v>0</v>
      </c>
      <c r="C3" s="14" t="s">
        <v>1</v>
      </c>
      <c r="D3" s="14" t="s">
        <v>2</v>
      </c>
      <c r="E3" s="14" t="s">
        <v>3</v>
      </c>
      <c r="F3" s="14" t="s">
        <v>4</v>
      </c>
      <c r="G3" s="14" t="s">
        <v>5</v>
      </c>
      <c r="H3" s="14" t="s">
        <v>6</v>
      </c>
      <c r="I3" s="14" t="s">
        <v>7</v>
      </c>
      <c r="J3" s="14" t="s">
        <v>8</v>
      </c>
      <c r="K3" s="14" t="s">
        <v>9</v>
      </c>
      <c r="L3" s="14" t="s">
        <v>10</v>
      </c>
      <c r="M3" s="14" t="s">
        <v>11</v>
      </c>
      <c r="N3" s="16" t="s">
        <v>12</v>
      </c>
      <c r="O3" s="45" t="s">
        <v>13</v>
      </c>
      <c r="P3" s="17" t="s">
        <v>53</v>
      </c>
    </row>
    <row r="4" spans="1:16" ht="13.5" thickBot="1">
      <c r="A4" s="94"/>
      <c r="B4" s="93" t="s">
        <v>94</v>
      </c>
      <c r="C4" s="93" t="s">
        <v>94</v>
      </c>
      <c r="D4" s="93" t="s">
        <v>94</v>
      </c>
      <c r="E4" s="93" t="s">
        <v>94</v>
      </c>
      <c r="F4" s="93" t="s">
        <v>94</v>
      </c>
      <c r="G4" s="93" t="s">
        <v>94</v>
      </c>
      <c r="H4" s="93" t="s">
        <v>94</v>
      </c>
      <c r="I4" s="93" t="s">
        <v>94</v>
      </c>
      <c r="J4" s="93" t="s">
        <v>94</v>
      </c>
      <c r="K4" s="93" t="s">
        <v>94</v>
      </c>
      <c r="L4" s="93" t="s">
        <v>94</v>
      </c>
      <c r="M4" s="93" t="s">
        <v>94</v>
      </c>
      <c r="N4" s="93" t="s">
        <v>94</v>
      </c>
      <c r="O4" s="46"/>
      <c r="P4" s="15" t="s">
        <v>13</v>
      </c>
    </row>
    <row r="5" spans="1:16" ht="12.75">
      <c r="A5" s="13" t="s">
        <v>14</v>
      </c>
      <c r="B5" s="9"/>
      <c r="C5" s="9"/>
      <c r="D5" s="9"/>
      <c r="E5" s="9"/>
      <c r="F5" s="9"/>
      <c r="G5" s="9"/>
      <c r="H5" s="9"/>
      <c r="I5" s="9"/>
      <c r="J5" s="9"/>
      <c r="K5" s="9"/>
      <c r="L5" s="9"/>
      <c r="M5" s="9"/>
      <c r="N5" s="7"/>
      <c r="O5" s="47"/>
      <c r="P5" s="80"/>
    </row>
    <row r="6" spans="1:16" ht="12.75">
      <c r="A6" s="96" t="s">
        <v>74</v>
      </c>
      <c r="B6" s="9">
        <v>22.5</v>
      </c>
      <c r="C6" s="9">
        <v>22.5</v>
      </c>
      <c r="D6" s="9">
        <v>22.5</v>
      </c>
      <c r="E6" s="9">
        <v>22.5</v>
      </c>
      <c r="F6" s="9">
        <v>22.5</v>
      </c>
      <c r="G6" s="9">
        <v>22.5</v>
      </c>
      <c r="H6" s="9">
        <v>22.5</v>
      </c>
      <c r="I6" s="9">
        <v>22.5</v>
      </c>
      <c r="J6" s="9">
        <v>22.5</v>
      </c>
      <c r="K6" s="9">
        <v>22.5</v>
      </c>
      <c r="L6" s="9">
        <v>22.5</v>
      </c>
      <c r="M6" s="9">
        <v>22.5</v>
      </c>
      <c r="N6" s="7">
        <f>SUM(B6:M6)</f>
        <v>270</v>
      </c>
      <c r="O6" s="48">
        <f>IF(N6&lt;&gt;0,N6/N$8*100,0)</f>
        <v>66.66666666666666</v>
      </c>
      <c r="P6" s="81"/>
    </row>
    <row r="7" spans="1:16" ht="12.75">
      <c r="A7" s="96" t="s">
        <v>88</v>
      </c>
      <c r="B7" s="9">
        <v>11.25</v>
      </c>
      <c r="C7" s="9">
        <v>11.25</v>
      </c>
      <c r="D7" s="9">
        <v>11.25</v>
      </c>
      <c r="E7" s="9">
        <v>11.25</v>
      </c>
      <c r="F7" s="9">
        <v>11.25</v>
      </c>
      <c r="G7" s="9">
        <v>11.25</v>
      </c>
      <c r="H7" s="9">
        <v>11.25</v>
      </c>
      <c r="I7" s="9">
        <v>11.25</v>
      </c>
      <c r="J7" s="9">
        <v>11.25</v>
      </c>
      <c r="K7" s="9">
        <v>11.25</v>
      </c>
      <c r="L7" s="9">
        <v>11.25</v>
      </c>
      <c r="M7" s="9">
        <v>11.25</v>
      </c>
      <c r="N7" s="7">
        <f aca="true" t="shared" si="0" ref="N7:N44">SUM(B7:M7)</f>
        <v>135</v>
      </c>
      <c r="O7" s="49">
        <f>IF(N7&lt;&gt;0,N7/N$8*100,0)</f>
        <v>33.33333333333333</v>
      </c>
      <c r="P7" s="81"/>
    </row>
    <row r="8" spans="1:16" ht="12.75">
      <c r="A8" s="3" t="s">
        <v>15</v>
      </c>
      <c r="B8" s="10">
        <f>SUM(B6:B7)</f>
        <v>33.75</v>
      </c>
      <c r="C8" s="10">
        <f aca="true" t="shared" si="1" ref="C8:M8">SUM(C6:C7)</f>
        <v>33.75</v>
      </c>
      <c r="D8" s="10">
        <f t="shared" si="1"/>
        <v>33.75</v>
      </c>
      <c r="E8" s="10">
        <f t="shared" si="1"/>
        <v>33.75</v>
      </c>
      <c r="F8" s="10">
        <f t="shared" si="1"/>
        <v>33.75</v>
      </c>
      <c r="G8" s="10">
        <f t="shared" si="1"/>
        <v>33.75</v>
      </c>
      <c r="H8" s="10">
        <f t="shared" si="1"/>
        <v>33.75</v>
      </c>
      <c r="I8" s="10">
        <f t="shared" si="1"/>
        <v>33.75</v>
      </c>
      <c r="J8" s="10">
        <f t="shared" si="1"/>
        <v>33.75</v>
      </c>
      <c r="K8" s="10">
        <f t="shared" si="1"/>
        <v>33.75</v>
      </c>
      <c r="L8" s="10">
        <f t="shared" si="1"/>
        <v>33.75</v>
      </c>
      <c r="M8" s="10">
        <f t="shared" si="1"/>
        <v>33.75</v>
      </c>
      <c r="N8" s="8">
        <f t="shared" si="0"/>
        <v>405</v>
      </c>
      <c r="O8" s="50">
        <v>100</v>
      </c>
      <c r="P8" s="82"/>
    </row>
    <row r="9" spans="1:16" s="28" customFormat="1" ht="12.75">
      <c r="A9" s="92" t="s">
        <v>79</v>
      </c>
      <c r="B9" s="11">
        <v>7.5</v>
      </c>
      <c r="C9" s="11">
        <v>7.5</v>
      </c>
      <c r="D9" s="11">
        <v>7.5</v>
      </c>
      <c r="E9" s="11">
        <v>7.5</v>
      </c>
      <c r="F9" s="11">
        <v>7.5</v>
      </c>
      <c r="G9" s="11">
        <v>7.5</v>
      </c>
      <c r="H9" s="11">
        <v>7.5</v>
      </c>
      <c r="I9" s="11">
        <v>7.5</v>
      </c>
      <c r="J9" s="11">
        <v>7.5</v>
      </c>
      <c r="K9" s="11">
        <v>7.5</v>
      </c>
      <c r="L9" s="11">
        <v>7.5</v>
      </c>
      <c r="M9" s="11">
        <v>7.5</v>
      </c>
      <c r="N9" s="11">
        <f>SUM(B9:M9)</f>
        <v>90</v>
      </c>
      <c r="O9" s="51">
        <f aca="true" t="shared" si="2" ref="O9:O21">IF(N9&lt;&gt;0,N9/N$8*100,0)</f>
        <v>22.22222222222222</v>
      </c>
      <c r="P9" s="83"/>
    </row>
    <row r="10" spans="1:16" s="28" customFormat="1" ht="12.75">
      <c r="A10" s="22" t="s">
        <v>80</v>
      </c>
      <c r="B10" s="9">
        <v>3.75</v>
      </c>
      <c r="C10" s="9">
        <v>3.75</v>
      </c>
      <c r="D10" s="9">
        <v>3.75</v>
      </c>
      <c r="E10" s="9">
        <v>3.75</v>
      </c>
      <c r="F10" s="9">
        <v>3.75</v>
      </c>
      <c r="G10" s="9">
        <v>3.75</v>
      </c>
      <c r="H10" s="9">
        <v>3.75</v>
      </c>
      <c r="I10" s="9">
        <v>3.75</v>
      </c>
      <c r="J10" s="9">
        <v>3.75</v>
      </c>
      <c r="K10" s="9">
        <v>3.75</v>
      </c>
      <c r="L10" s="9">
        <v>3.75</v>
      </c>
      <c r="M10" s="9">
        <v>3.75</v>
      </c>
      <c r="N10" s="9">
        <f t="shared" si="0"/>
        <v>45</v>
      </c>
      <c r="O10" s="48">
        <f t="shared" si="2"/>
        <v>11.11111111111111</v>
      </c>
      <c r="P10" s="84"/>
    </row>
    <row r="11" spans="1:16" s="28" customFormat="1" ht="12.75">
      <c r="A11" s="22"/>
      <c r="B11" s="9"/>
      <c r="C11" s="9"/>
      <c r="D11" s="9"/>
      <c r="E11" s="9"/>
      <c r="F11" s="9"/>
      <c r="G11" s="9"/>
      <c r="H11" s="9"/>
      <c r="I11" s="9"/>
      <c r="J11" s="9"/>
      <c r="K11" s="9"/>
      <c r="L11" s="9"/>
      <c r="M11" s="9"/>
      <c r="N11" s="9">
        <f t="shared" si="0"/>
        <v>0</v>
      </c>
      <c r="O11" s="48">
        <f t="shared" si="2"/>
        <v>0</v>
      </c>
      <c r="P11" s="84"/>
    </row>
    <row r="12" spans="1:16" s="28" customFormat="1" ht="12.75">
      <c r="A12" s="25"/>
      <c r="B12" s="43">
        <v>-2.58</v>
      </c>
      <c r="C12" s="43">
        <v>-2.58</v>
      </c>
      <c r="D12" s="43">
        <v>-2.58</v>
      </c>
      <c r="E12" s="43">
        <v>-2.58</v>
      </c>
      <c r="F12" s="43">
        <v>-2.58</v>
      </c>
      <c r="G12" s="43">
        <v>-2.58</v>
      </c>
      <c r="H12" s="43">
        <v>-2.58</v>
      </c>
      <c r="I12" s="43">
        <v>-2.58</v>
      </c>
      <c r="J12" s="43">
        <v>-2.59</v>
      </c>
      <c r="K12" s="43">
        <v>-2.59</v>
      </c>
      <c r="L12" s="43">
        <v>-2.59</v>
      </c>
      <c r="M12" s="43">
        <v>-2.59</v>
      </c>
      <c r="N12" s="9">
        <f t="shared" si="0"/>
        <v>-31</v>
      </c>
      <c r="O12" s="48">
        <f t="shared" si="2"/>
        <v>-7.654320987654321</v>
      </c>
      <c r="P12" s="85"/>
    </row>
    <row r="13" spans="1:16" s="28" customFormat="1" ht="12.75">
      <c r="A13" s="25" t="s">
        <v>43</v>
      </c>
      <c r="B13" s="43">
        <f>SUM(B9:B12)</f>
        <v>8.67</v>
      </c>
      <c r="C13" s="43">
        <f aca="true" t="shared" si="3" ref="C13:M13">SUM(C9:C12)</f>
        <v>8.67</v>
      </c>
      <c r="D13" s="43">
        <f t="shared" si="3"/>
        <v>8.67</v>
      </c>
      <c r="E13" s="43">
        <f t="shared" si="3"/>
        <v>8.67</v>
      </c>
      <c r="F13" s="43">
        <f t="shared" si="3"/>
        <v>8.67</v>
      </c>
      <c r="G13" s="43">
        <f t="shared" si="3"/>
        <v>8.67</v>
      </c>
      <c r="H13" s="43">
        <f t="shared" si="3"/>
        <v>8.67</v>
      </c>
      <c r="I13" s="43">
        <f t="shared" si="3"/>
        <v>8.67</v>
      </c>
      <c r="J13" s="43">
        <f t="shared" si="3"/>
        <v>8.66</v>
      </c>
      <c r="K13" s="43">
        <f t="shared" si="3"/>
        <v>8.66</v>
      </c>
      <c r="L13" s="43">
        <f t="shared" si="3"/>
        <v>8.66</v>
      </c>
      <c r="M13" s="43">
        <f t="shared" si="3"/>
        <v>8.66</v>
      </c>
      <c r="N13" s="43">
        <f>SUM(N9:N12)</f>
        <v>104</v>
      </c>
      <c r="O13" s="51">
        <f t="shared" si="2"/>
        <v>25.679012345679013</v>
      </c>
      <c r="P13" s="85"/>
    </row>
    <row r="14" spans="1:16" ht="12.75">
      <c r="A14" s="3" t="s">
        <v>17</v>
      </c>
      <c r="B14" s="10">
        <f>SUM(B8-B13)</f>
        <v>25.08</v>
      </c>
      <c r="C14" s="10">
        <f>SUM(C8-C13)</f>
        <v>25.08</v>
      </c>
      <c r="D14" s="10">
        <f>SUM(D8-D13)</f>
        <v>25.08</v>
      </c>
      <c r="E14" s="10">
        <f aca="true" t="shared" si="4" ref="E14:N14">SUM(E8-E13)</f>
        <v>25.08</v>
      </c>
      <c r="F14" s="10">
        <f t="shared" si="4"/>
        <v>25.08</v>
      </c>
      <c r="G14" s="10">
        <f t="shared" si="4"/>
        <v>25.08</v>
      </c>
      <c r="H14" s="10">
        <f t="shared" si="4"/>
        <v>25.08</v>
      </c>
      <c r="I14" s="10">
        <f t="shared" si="4"/>
        <v>25.08</v>
      </c>
      <c r="J14" s="10">
        <f t="shared" si="4"/>
        <v>25.09</v>
      </c>
      <c r="K14" s="10">
        <f t="shared" si="4"/>
        <v>25.09</v>
      </c>
      <c r="L14" s="10">
        <f t="shared" si="4"/>
        <v>25.09</v>
      </c>
      <c r="M14" s="10">
        <f t="shared" si="4"/>
        <v>25.09</v>
      </c>
      <c r="N14" s="10">
        <f t="shared" si="4"/>
        <v>301</v>
      </c>
      <c r="O14" s="50">
        <f t="shared" si="2"/>
        <v>74.32098765432099</v>
      </c>
      <c r="P14" s="86"/>
    </row>
    <row r="15" spans="1:16" ht="12.75">
      <c r="A15" s="2" t="s">
        <v>18</v>
      </c>
      <c r="B15" s="9">
        <v>7.3</v>
      </c>
      <c r="C15" s="9">
        <v>7.3</v>
      </c>
      <c r="D15" s="9">
        <v>7.3</v>
      </c>
      <c r="E15" s="9">
        <v>7.3</v>
      </c>
      <c r="F15" s="9">
        <v>7.3</v>
      </c>
      <c r="G15" s="9">
        <v>7.3</v>
      </c>
      <c r="H15" s="9">
        <v>7.3</v>
      </c>
      <c r="I15" s="9">
        <v>7.3</v>
      </c>
      <c r="J15" s="9">
        <v>7.3</v>
      </c>
      <c r="K15" s="9">
        <v>7.3</v>
      </c>
      <c r="L15" s="9">
        <v>7.3</v>
      </c>
      <c r="M15" s="9">
        <v>7.3</v>
      </c>
      <c r="N15" s="7">
        <f t="shared" si="0"/>
        <v>87.59999999999998</v>
      </c>
      <c r="O15" s="50">
        <f t="shared" si="2"/>
        <v>21.629629629629623</v>
      </c>
      <c r="P15" s="81"/>
    </row>
    <row r="16" spans="1:16" ht="12.75">
      <c r="A16" s="2" t="s">
        <v>44</v>
      </c>
      <c r="B16" s="9">
        <v>0.8</v>
      </c>
      <c r="C16" s="9">
        <v>0.8</v>
      </c>
      <c r="D16" s="9">
        <v>0.8</v>
      </c>
      <c r="E16" s="9">
        <v>0.8</v>
      </c>
      <c r="F16" s="9">
        <v>0.8</v>
      </c>
      <c r="G16" s="9">
        <v>0.8</v>
      </c>
      <c r="H16" s="9">
        <v>0.8</v>
      </c>
      <c r="I16" s="9">
        <v>0.8</v>
      </c>
      <c r="J16" s="9">
        <v>0.8</v>
      </c>
      <c r="K16" s="9">
        <v>0.8</v>
      </c>
      <c r="L16" s="9">
        <v>1</v>
      </c>
      <c r="M16" s="9">
        <v>1</v>
      </c>
      <c r="N16" s="7">
        <f t="shared" si="0"/>
        <v>10</v>
      </c>
      <c r="O16" s="50">
        <f t="shared" si="2"/>
        <v>2.4691358024691357</v>
      </c>
      <c r="P16" s="81"/>
    </row>
    <row r="17" spans="1:16" ht="12.75">
      <c r="A17" s="2" t="s">
        <v>19</v>
      </c>
      <c r="B17" s="9">
        <f>0.4+1.79</f>
        <v>2.19</v>
      </c>
      <c r="C17" s="9">
        <f aca="true" t="shared" si="5" ref="C17:K17">0.4+1.79</f>
        <v>2.19</v>
      </c>
      <c r="D17" s="9">
        <f t="shared" si="5"/>
        <v>2.19</v>
      </c>
      <c r="E17" s="9">
        <f t="shared" si="5"/>
        <v>2.19</v>
      </c>
      <c r="F17" s="9">
        <f t="shared" si="5"/>
        <v>2.19</v>
      </c>
      <c r="G17" s="9">
        <f t="shared" si="5"/>
        <v>2.19</v>
      </c>
      <c r="H17" s="9">
        <f t="shared" si="5"/>
        <v>2.19</v>
      </c>
      <c r="I17" s="9">
        <f t="shared" si="5"/>
        <v>2.19</v>
      </c>
      <c r="J17" s="9">
        <f t="shared" si="5"/>
        <v>2.19</v>
      </c>
      <c r="K17" s="9">
        <f t="shared" si="5"/>
        <v>2.19</v>
      </c>
      <c r="L17" s="9">
        <f>0.4+1.79</f>
        <v>2.19</v>
      </c>
      <c r="M17" s="9">
        <f>0.6+1.79</f>
        <v>2.39</v>
      </c>
      <c r="N17" s="7">
        <f t="shared" si="0"/>
        <v>26.480000000000004</v>
      </c>
      <c r="O17" s="50">
        <f t="shared" si="2"/>
        <v>6.538271604938273</v>
      </c>
      <c r="P17" s="81"/>
    </row>
    <row r="18" spans="1:16" ht="12.75">
      <c r="A18" s="2" t="s">
        <v>20</v>
      </c>
      <c r="B18" s="9">
        <v>0.75</v>
      </c>
      <c r="C18" s="9">
        <v>0.75</v>
      </c>
      <c r="D18" s="9">
        <v>0.75</v>
      </c>
      <c r="E18" s="9">
        <v>0.75</v>
      </c>
      <c r="F18" s="9">
        <v>0.75</v>
      </c>
      <c r="G18" s="9">
        <v>0.75</v>
      </c>
      <c r="H18" s="9">
        <v>0.75</v>
      </c>
      <c r="I18" s="9">
        <v>0.75</v>
      </c>
      <c r="J18" s="9">
        <v>0.75</v>
      </c>
      <c r="K18" s="9">
        <v>0.75</v>
      </c>
      <c r="L18" s="9">
        <v>0.75</v>
      </c>
      <c r="M18" s="9">
        <v>0.75</v>
      </c>
      <c r="N18" s="7">
        <f t="shared" si="0"/>
        <v>9</v>
      </c>
      <c r="O18" s="50">
        <f t="shared" si="2"/>
        <v>2.2222222222222223</v>
      </c>
      <c r="P18" s="81"/>
    </row>
    <row r="19" spans="1:16" ht="12.75">
      <c r="A19" s="2" t="s">
        <v>45</v>
      </c>
      <c r="B19" s="9">
        <v>0.3</v>
      </c>
      <c r="C19" s="9">
        <v>0.3</v>
      </c>
      <c r="D19" s="9">
        <v>0.3</v>
      </c>
      <c r="E19" s="9">
        <v>0.3</v>
      </c>
      <c r="F19" s="9">
        <v>0.3</v>
      </c>
      <c r="G19" s="9">
        <v>0.3</v>
      </c>
      <c r="H19" s="9">
        <v>0.3</v>
      </c>
      <c r="I19" s="9">
        <v>0.3</v>
      </c>
      <c r="J19" s="9">
        <v>0.3</v>
      </c>
      <c r="K19" s="9">
        <v>0.3</v>
      </c>
      <c r="L19" s="9">
        <v>0.3</v>
      </c>
      <c r="M19" s="9">
        <v>0.3</v>
      </c>
      <c r="N19" s="7">
        <f t="shared" si="0"/>
        <v>3.599999999999999</v>
      </c>
      <c r="O19" s="53">
        <f t="shared" si="2"/>
        <v>0.8888888888888887</v>
      </c>
      <c r="P19" s="81"/>
    </row>
    <row r="20" spans="1:16" s="28" customFormat="1" ht="12.75">
      <c r="A20" s="2" t="s">
        <v>47</v>
      </c>
      <c r="B20" s="9">
        <v>0.22</v>
      </c>
      <c r="C20" s="9">
        <v>0.22</v>
      </c>
      <c r="D20" s="9">
        <v>0.22</v>
      </c>
      <c r="E20" s="9">
        <v>0.22</v>
      </c>
      <c r="F20" s="9">
        <v>0.22</v>
      </c>
      <c r="G20" s="9">
        <v>0.22</v>
      </c>
      <c r="H20" s="9">
        <v>0.23</v>
      </c>
      <c r="I20" s="9">
        <v>0.23</v>
      </c>
      <c r="J20" s="9">
        <v>0.23</v>
      </c>
      <c r="K20" s="9">
        <v>0.23</v>
      </c>
      <c r="L20" s="9">
        <v>0.23</v>
      </c>
      <c r="M20" s="9">
        <v>0.23</v>
      </c>
      <c r="N20" s="7">
        <f t="shared" si="0"/>
        <v>2.7</v>
      </c>
      <c r="O20" s="53">
        <f t="shared" si="2"/>
        <v>0.6666666666666667</v>
      </c>
      <c r="P20" s="81"/>
    </row>
    <row r="21" spans="1:16" ht="12.75">
      <c r="A21" s="3" t="s">
        <v>21</v>
      </c>
      <c r="B21" s="10">
        <f>SUM(B15:B20)</f>
        <v>11.56</v>
      </c>
      <c r="C21" s="10">
        <f aca="true" t="shared" si="6" ref="C21:M21">SUM(C15:C20)</f>
        <v>11.56</v>
      </c>
      <c r="D21" s="10">
        <f t="shared" si="6"/>
        <v>11.56</v>
      </c>
      <c r="E21" s="10">
        <f t="shared" si="6"/>
        <v>11.56</v>
      </c>
      <c r="F21" s="10">
        <f t="shared" si="6"/>
        <v>11.56</v>
      </c>
      <c r="G21" s="10">
        <f t="shared" si="6"/>
        <v>11.56</v>
      </c>
      <c r="H21" s="10">
        <f t="shared" si="6"/>
        <v>11.57</v>
      </c>
      <c r="I21" s="10">
        <f t="shared" si="6"/>
        <v>11.57</v>
      </c>
      <c r="J21" s="10">
        <f t="shared" si="6"/>
        <v>11.57</v>
      </c>
      <c r="K21" s="10">
        <f t="shared" si="6"/>
        <v>11.57</v>
      </c>
      <c r="L21" s="10">
        <f t="shared" si="6"/>
        <v>11.770000000000001</v>
      </c>
      <c r="M21" s="10">
        <f t="shared" si="6"/>
        <v>11.970000000000002</v>
      </c>
      <c r="N21" s="8">
        <f t="shared" si="0"/>
        <v>139.38</v>
      </c>
      <c r="O21" s="50">
        <f t="shared" si="2"/>
        <v>34.41481481481482</v>
      </c>
      <c r="P21" s="86"/>
    </row>
    <row r="22" spans="1:16" ht="12.75">
      <c r="A22" s="3"/>
      <c r="B22" s="10"/>
      <c r="C22" s="10"/>
      <c r="D22" s="10"/>
      <c r="E22" s="10"/>
      <c r="F22" s="10"/>
      <c r="G22" s="10"/>
      <c r="H22" s="10"/>
      <c r="I22" s="10"/>
      <c r="J22" s="10"/>
      <c r="K22" s="10"/>
      <c r="L22" s="10"/>
      <c r="M22" s="10"/>
      <c r="N22" s="8"/>
      <c r="O22" s="50"/>
      <c r="P22" s="86"/>
    </row>
    <row r="23" spans="1:16" ht="12.75">
      <c r="A23" s="3" t="s">
        <v>22</v>
      </c>
      <c r="B23" s="10">
        <f aca="true" t="shared" si="7" ref="B23:M23">SUM(B14-B21)</f>
        <v>13.519999999999998</v>
      </c>
      <c r="C23" s="10">
        <f t="shared" si="7"/>
        <v>13.519999999999998</v>
      </c>
      <c r="D23" s="10">
        <f t="shared" si="7"/>
        <v>13.519999999999998</v>
      </c>
      <c r="E23" s="10">
        <f t="shared" si="7"/>
        <v>13.519999999999998</v>
      </c>
      <c r="F23" s="10">
        <f t="shared" si="7"/>
        <v>13.519999999999998</v>
      </c>
      <c r="G23" s="10">
        <f t="shared" si="7"/>
        <v>13.519999999999998</v>
      </c>
      <c r="H23" s="10">
        <f t="shared" si="7"/>
        <v>13.509999999999998</v>
      </c>
      <c r="I23" s="10">
        <f t="shared" si="7"/>
        <v>13.509999999999998</v>
      </c>
      <c r="J23" s="10">
        <f t="shared" si="7"/>
        <v>13.52</v>
      </c>
      <c r="K23" s="10">
        <f t="shared" si="7"/>
        <v>13.52</v>
      </c>
      <c r="L23" s="10">
        <f t="shared" si="7"/>
        <v>13.319999999999999</v>
      </c>
      <c r="M23" s="10">
        <f t="shared" si="7"/>
        <v>13.119999999999997</v>
      </c>
      <c r="N23" s="8">
        <f t="shared" si="0"/>
        <v>161.61999999999998</v>
      </c>
      <c r="O23" s="50">
        <f>IF(N23&lt;&gt;0,N23/N$8*100,0)</f>
        <v>39.90617283950616</v>
      </c>
      <c r="P23" s="86"/>
    </row>
    <row r="24" spans="1:16" ht="12.75">
      <c r="A24" s="2" t="s">
        <v>23</v>
      </c>
      <c r="B24" s="9">
        <v>1.1</v>
      </c>
      <c r="C24" s="9">
        <v>1.1</v>
      </c>
      <c r="D24" s="9">
        <v>1.1</v>
      </c>
      <c r="E24" s="9">
        <v>1.1</v>
      </c>
      <c r="F24" s="9">
        <v>1.1</v>
      </c>
      <c r="G24" s="9">
        <v>1.1</v>
      </c>
      <c r="H24" s="9">
        <v>1.1</v>
      </c>
      <c r="I24" s="9">
        <v>1.1</v>
      </c>
      <c r="J24" s="9">
        <v>1.1</v>
      </c>
      <c r="K24" s="9">
        <v>1.1</v>
      </c>
      <c r="L24" s="9">
        <v>1.1</v>
      </c>
      <c r="M24" s="9">
        <v>1.1</v>
      </c>
      <c r="N24" s="7">
        <f t="shared" si="0"/>
        <v>13.199999999999998</v>
      </c>
      <c r="O24" s="50">
        <f>IF(N24&lt;&gt;0,N24/N$8*100,0)</f>
        <v>3.259259259259259</v>
      </c>
      <c r="P24" s="81"/>
    </row>
    <row r="25" spans="1:16" ht="12.75">
      <c r="A25" s="2" t="s">
        <v>24</v>
      </c>
      <c r="B25" s="9"/>
      <c r="C25" s="9"/>
      <c r="D25" s="9"/>
      <c r="E25" s="9"/>
      <c r="F25" s="9"/>
      <c r="G25" s="9"/>
      <c r="H25" s="9"/>
      <c r="I25" s="9"/>
      <c r="J25" s="9"/>
      <c r="K25" s="9"/>
      <c r="L25" s="9"/>
      <c r="M25" s="9"/>
      <c r="N25" s="7">
        <f t="shared" si="0"/>
        <v>0</v>
      </c>
      <c r="O25" s="50">
        <f>IF(N25&lt;&gt;0,N25/N$8*100,0)</f>
        <v>0</v>
      </c>
      <c r="P25" s="81"/>
    </row>
    <row r="26" spans="1:16" ht="12.75">
      <c r="A26" s="2" t="s">
        <v>25</v>
      </c>
      <c r="B26" s="9">
        <v>2.22</v>
      </c>
      <c r="C26" s="9">
        <v>2.22</v>
      </c>
      <c r="D26" s="9">
        <v>2.22</v>
      </c>
      <c r="E26" s="9">
        <v>2.22</v>
      </c>
      <c r="F26" s="9">
        <v>2.22</v>
      </c>
      <c r="G26" s="9">
        <v>2.22</v>
      </c>
      <c r="H26" s="9">
        <v>2.22</v>
      </c>
      <c r="I26" s="9">
        <v>2.22</v>
      </c>
      <c r="J26" s="9">
        <v>2.22</v>
      </c>
      <c r="K26" s="9">
        <v>2.22</v>
      </c>
      <c r="L26" s="9">
        <v>2.3</v>
      </c>
      <c r="M26" s="9">
        <v>2.3</v>
      </c>
      <c r="N26" s="7">
        <f t="shared" si="0"/>
        <v>26.8</v>
      </c>
      <c r="O26" s="50">
        <f>IF(N26&lt;&gt;0,N26/N$8*100,0)</f>
        <v>6.617283950617284</v>
      </c>
      <c r="P26" s="81"/>
    </row>
    <row r="27" spans="1:16" ht="12.75">
      <c r="A27" s="2" t="s">
        <v>95</v>
      </c>
      <c r="B27" s="9"/>
      <c r="C27" s="9"/>
      <c r="D27" s="9"/>
      <c r="E27" s="9"/>
      <c r="F27" s="9"/>
      <c r="G27" s="9"/>
      <c r="H27" s="9"/>
      <c r="I27" s="9"/>
      <c r="J27" s="9"/>
      <c r="K27" s="9"/>
      <c r="L27" s="9"/>
      <c r="M27" s="9"/>
      <c r="N27" s="7">
        <f t="shared" si="0"/>
        <v>0</v>
      </c>
      <c r="O27" s="50">
        <f>IF(N26&lt;&gt;0,N27/N$8*100,0)</f>
        <v>0</v>
      </c>
      <c r="P27" s="81"/>
    </row>
    <row r="28" spans="1:16" ht="12.75">
      <c r="A28" s="95" t="s">
        <v>26</v>
      </c>
      <c r="B28" s="9"/>
      <c r="C28" s="9"/>
      <c r="D28" s="9"/>
      <c r="E28" s="9"/>
      <c r="F28" s="9"/>
      <c r="G28" s="9"/>
      <c r="H28" s="9"/>
      <c r="I28" s="9"/>
      <c r="J28" s="9"/>
      <c r="K28" s="9"/>
      <c r="L28" s="9"/>
      <c r="M28" s="9"/>
      <c r="N28" s="7">
        <f t="shared" si="0"/>
        <v>0</v>
      </c>
      <c r="O28" s="50">
        <f>IF(N27&lt;&gt;0,N28/N$8*100,0)</f>
        <v>0</v>
      </c>
      <c r="P28" s="81"/>
    </row>
    <row r="29" spans="1:16" ht="12.75">
      <c r="A29" s="95" t="s">
        <v>93</v>
      </c>
      <c r="B29" s="9"/>
      <c r="C29" s="9"/>
      <c r="D29" s="9"/>
      <c r="E29" s="9"/>
      <c r="F29" s="9"/>
      <c r="G29" s="9"/>
      <c r="H29" s="9"/>
      <c r="I29" s="9"/>
      <c r="J29" s="9"/>
      <c r="K29" s="9"/>
      <c r="L29" s="9"/>
      <c r="M29" s="9"/>
      <c r="N29" s="7">
        <f t="shared" si="0"/>
        <v>0</v>
      </c>
      <c r="O29" s="50">
        <f>IF(N28&lt;&gt;0,N29/N$8*100,0)</f>
        <v>0</v>
      </c>
      <c r="P29" s="81"/>
    </row>
    <row r="30" spans="1:16" ht="12.75">
      <c r="A30" s="2" t="s">
        <v>27</v>
      </c>
      <c r="B30" s="9"/>
      <c r="C30" s="9"/>
      <c r="D30" s="9"/>
      <c r="E30" s="9"/>
      <c r="F30" s="9"/>
      <c r="G30" s="9"/>
      <c r="H30" s="9"/>
      <c r="I30" s="9"/>
      <c r="J30" s="9"/>
      <c r="K30" s="9"/>
      <c r="L30" s="9"/>
      <c r="M30" s="9"/>
      <c r="N30" s="7">
        <f t="shared" si="0"/>
        <v>0</v>
      </c>
      <c r="O30" s="50">
        <f>IF(N29&lt;&gt;0,N30/N$8*100,0)</f>
        <v>0</v>
      </c>
      <c r="P30" s="81"/>
    </row>
    <row r="31" spans="1:16" ht="12.75">
      <c r="A31" s="3" t="s">
        <v>28</v>
      </c>
      <c r="B31" s="10">
        <f>SUM(B24:B30)</f>
        <v>3.3200000000000003</v>
      </c>
      <c r="C31" s="10">
        <f aca="true" t="shared" si="8" ref="C31:M31">SUM(C24:C30)</f>
        <v>3.3200000000000003</v>
      </c>
      <c r="D31" s="10">
        <f t="shared" si="8"/>
        <v>3.3200000000000003</v>
      </c>
      <c r="E31" s="10">
        <f t="shared" si="8"/>
        <v>3.3200000000000003</v>
      </c>
      <c r="F31" s="10">
        <f t="shared" si="8"/>
        <v>3.3200000000000003</v>
      </c>
      <c r="G31" s="10">
        <f t="shared" si="8"/>
        <v>3.3200000000000003</v>
      </c>
      <c r="H31" s="10">
        <f t="shared" si="8"/>
        <v>3.3200000000000003</v>
      </c>
      <c r="I31" s="10">
        <f t="shared" si="8"/>
        <v>3.3200000000000003</v>
      </c>
      <c r="J31" s="10">
        <f t="shared" si="8"/>
        <v>3.3200000000000003</v>
      </c>
      <c r="K31" s="10">
        <f t="shared" si="8"/>
        <v>3.3200000000000003</v>
      </c>
      <c r="L31" s="10">
        <f t="shared" si="8"/>
        <v>3.4</v>
      </c>
      <c r="M31" s="10">
        <f t="shared" si="8"/>
        <v>3.4</v>
      </c>
      <c r="N31" s="8">
        <f t="shared" si="0"/>
        <v>40</v>
      </c>
      <c r="O31" s="50">
        <f>IF(N31&lt;&gt;0,N31/N$8*100,0)</f>
        <v>9.876543209876543</v>
      </c>
      <c r="P31" s="86"/>
    </row>
    <row r="32" spans="1:16" ht="12.75">
      <c r="A32" s="3"/>
      <c r="B32" s="10"/>
      <c r="C32" s="10"/>
      <c r="D32" s="10"/>
      <c r="E32" s="10"/>
      <c r="F32" s="10"/>
      <c r="G32" s="10"/>
      <c r="H32" s="10"/>
      <c r="I32" s="10"/>
      <c r="J32" s="10"/>
      <c r="K32" s="10"/>
      <c r="L32" s="10"/>
      <c r="M32" s="10"/>
      <c r="N32" s="8"/>
      <c r="O32" s="50"/>
      <c r="P32" s="86"/>
    </row>
    <row r="33" spans="1:16" ht="12.75">
      <c r="A33" s="3" t="s">
        <v>29</v>
      </c>
      <c r="B33" s="10">
        <f>B10+B21+B31</f>
        <v>18.630000000000003</v>
      </c>
      <c r="C33" s="10">
        <f>C13+C21+C31</f>
        <v>23.55</v>
      </c>
      <c r="D33" s="10">
        <f aca="true" t="shared" si="9" ref="D33:M33">D13+D21+D31</f>
        <v>23.55</v>
      </c>
      <c r="E33" s="10">
        <f t="shared" si="9"/>
        <v>23.55</v>
      </c>
      <c r="F33" s="10">
        <f t="shared" si="9"/>
        <v>23.55</v>
      </c>
      <c r="G33" s="10">
        <f t="shared" si="9"/>
        <v>23.55</v>
      </c>
      <c r="H33" s="10">
        <f t="shared" si="9"/>
        <v>23.560000000000002</v>
      </c>
      <c r="I33" s="10">
        <f t="shared" si="9"/>
        <v>23.560000000000002</v>
      </c>
      <c r="J33" s="10">
        <f t="shared" si="9"/>
        <v>23.55</v>
      </c>
      <c r="K33" s="10">
        <f t="shared" si="9"/>
        <v>23.55</v>
      </c>
      <c r="L33" s="10">
        <f t="shared" si="9"/>
        <v>23.83</v>
      </c>
      <c r="M33" s="10">
        <f t="shared" si="9"/>
        <v>24.03</v>
      </c>
      <c r="N33" s="8">
        <f t="shared" si="0"/>
        <v>278.46000000000004</v>
      </c>
      <c r="O33" s="50">
        <f>IF(N33&lt;&gt;0,N33/N$8*100,0)</f>
        <v>68.75555555555557</v>
      </c>
      <c r="P33" s="86"/>
    </row>
    <row r="34" spans="1:16" ht="12.75">
      <c r="A34" s="3"/>
      <c r="B34" s="10"/>
      <c r="C34" s="10"/>
      <c r="D34" s="10"/>
      <c r="E34" s="10"/>
      <c r="F34" s="10"/>
      <c r="G34" s="10"/>
      <c r="H34" s="10"/>
      <c r="I34" s="10"/>
      <c r="J34" s="10"/>
      <c r="K34" s="10"/>
      <c r="L34" s="10"/>
      <c r="M34" s="10"/>
      <c r="N34" s="8"/>
      <c r="O34" s="50"/>
      <c r="P34" s="86"/>
    </row>
    <row r="35" spans="1:16" ht="12.75">
      <c r="A35" s="3" t="s">
        <v>30</v>
      </c>
      <c r="B35" s="10">
        <f>SUM(B23-B31)</f>
        <v>10.199999999999998</v>
      </c>
      <c r="C35" s="10">
        <f aca="true" t="shared" si="10" ref="C35:M35">SUM(C23-C31)</f>
        <v>10.199999999999998</v>
      </c>
      <c r="D35" s="10">
        <f t="shared" si="10"/>
        <v>10.199999999999998</v>
      </c>
      <c r="E35" s="10">
        <f t="shared" si="10"/>
        <v>10.199999999999998</v>
      </c>
      <c r="F35" s="10">
        <f t="shared" si="10"/>
        <v>10.199999999999998</v>
      </c>
      <c r="G35" s="10">
        <f t="shared" si="10"/>
        <v>10.199999999999998</v>
      </c>
      <c r="H35" s="10">
        <f t="shared" si="10"/>
        <v>10.189999999999998</v>
      </c>
      <c r="I35" s="10">
        <f t="shared" si="10"/>
        <v>10.189999999999998</v>
      </c>
      <c r="J35" s="10">
        <f t="shared" si="10"/>
        <v>10.2</v>
      </c>
      <c r="K35" s="10">
        <f t="shared" si="10"/>
        <v>10.2</v>
      </c>
      <c r="L35" s="10">
        <f t="shared" si="10"/>
        <v>9.919999999999998</v>
      </c>
      <c r="M35" s="10">
        <f t="shared" si="10"/>
        <v>9.719999999999997</v>
      </c>
      <c r="N35" s="8">
        <f>SUM(B35:M35)</f>
        <v>121.61999999999999</v>
      </c>
      <c r="O35" s="50">
        <f>IF(N35&lt;&gt;0,N35/N$8*100,0)</f>
        <v>30.02962962962963</v>
      </c>
      <c r="P35" s="86"/>
    </row>
    <row r="36" spans="1:16" ht="12.75">
      <c r="A36" s="3"/>
      <c r="B36" s="10"/>
      <c r="C36" s="10"/>
      <c r="D36" s="10"/>
      <c r="E36" s="10"/>
      <c r="F36" s="10"/>
      <c r="G36" s="10"/>
      <c r="H36" s="10"/>
      <c r="I36" s="10"/>
      <c r="J36" s="10"/>
      <c r="K36" s="10"/>
      <c r="L36" s="10"/>
      <c r="M36" s="10"/>
      <c r="N36" s="8"/>
      <c r="O36" s="50">
        <f>IF(N36&lt;&gt;0,N36/N$8*100,0)</f>
        <v>0</v>
      </c>
      <c r="P36" s="86"/>
    </row>
    <row r="37" spans="1:16" ht="12.75">
      <c r="A37" s="4" t="s">
        <v>31</v>
      </c>
      <c r="B37" s="11"/>
      <c r="C37" s="11"/>
      <c r="D37" s="11"/>
      <c r="E37" s="11"/>
      <c r="F37" s="11"/>
      <c r="G37" s="11"/>
      <c r="H37" s="11"/>
      <c r="I37" s="11"/>
      <c r="J37" s="11"/>
      <c r="K37" s="11"/>
      <c r="L37" s="11"/>
      <c r="M37" s="11"/>
      <c r="N37" s="8"/>
      <c r="O37" s="50">
        <f>IF(N37&lt;&gt;0,N37/N$8*100,0)</f>
        <v>0</v>
      </c>
      <c r="P37" s="87"/>
    </row>
    <row r="38" spans="1:16" ht="12.75">
      <c r="A38" s="90" t="s">
        <v>82</v>
      </c>
      <c r="B38" s="9">
        <f>'mtl 2001'!M8-'mtl. 2002'!B8</f>
        <v>-0.75</v>
      </c>
      <c r="C38" s="9">
        <f>B8-C8</f>
        <v>0</v>
      </c>
      <c r="D38" s="9">
        <f aca="true" t="shared" si="11" ref="D38:M38">C8-D8</f>
        <v>0</v>
      </c>
      <c r="E38" s="9">
        <f t="shared" si="11"/>
        <v>0</v>
      </c>
      <c r="F38" s="9">
        <f t="shared" si="11"/>
        <v>0</v>
      </c>
      <c r="G38" s="9">
        <f t="shared" si="11"/>
        <v>0</v>
      </c>
      <c r="H38" s="9">
        <f t="shared" si="11"/>
        <v>0</v>
      </c>
      <c r="I38" s="9">
        <f t="shared" si="11"/>
        <v>0</v>
      </c>
      <c r="J38" s="9">
        <f t="shared" si="11"/>
        <v>0</v>
      </c>
      <c r="K38" s="9">
        <f t="shared" si="11"/>
        <v>0</v>
      </c>
      <c r="L38" s="9">
        <f t="shared" si="11"/>
        <v>0</v>
      </c>
      <c r="M38" s="9">
        <f t="shared" si="11"/>
        <v>0</v>
      </c>
      <c r="N38" s="8">
        <f>SUM(B38:M38)</f>
        <v>-0.75</v>
      </c>
      <c r="O38" s="50">
        <f>IF(N38&lt;&gt;0,N38/N$8*100,0)</f>
        <v>-0.1851851851851852</v>
      </c>
      <c r="P38" s="81"/>
    </row>
    <row r="39" spans="1:16" ht="12.75">
      <c r="A39" s="5" t="s">
        <v>32</v>
      </c>
      <c r="B39" s="9">
        <f aca="true" t="shared" si="12" ref="B39:M39">B26</f>
        <v>2.22</v>
      </c>
      <c r="C39" s="9">
        <f t="shared" si="12"/>
        <v>2.22</v>
      </c>
      <c r="D39" s="9">
        <f t="shared" si="12"/>
        <v>2.22</v>
      </c>
      <c r="E39" s="9">
        <f t="shared" si="12"/>
        <v>2.22</v>
      </c>
      <c r="F39" s="9">
        <f t="shared" si="12"/>
        <v>2.22</v>
      </c>
      <c r="G39" s="9">
        <f t="shared" si="12"/>
        <v>2.22</v>
      </c>
      <c r="H39" s="9">
        <f t="shared" si="12"/>
        <v>2.22</v>
      </c>
      <c r="I39" s="9">
        <f t="shared" si="12"/>
        <v>2.22</v>
      </c>
      <c r="J39" s="9">
        <f t="shared" si="12"/>
        <v>2.22</v>
      </c>
      <c r="K39" s="9">
        <f t="shared" si="12"/>
        <v>2.22</v>
      </c>
      <c r="L39" s="9">
        <f t="shared" si="12"/>
        <v>2.3</v>
      </c>
      <c r="M39" s="9">
        <f t="shared" si="12"/>
        <v>2.3</v>
      </c>
      <c r="N39" s="7">
        <f t="shared" si="0"/>
        <v>26.8</v>
      </c>
      <c r="O39" s="50">
        <f aca="true" t="shared" si="13" ref="O39:O44">IF(N39&lt;&gt;0,N39/N$8*100,0)</f>
        <v>6.617283950617284</v>
      </c>
      <c r="P39" s="81"/>
    </row>
    <row r="40" spans="1:16" ht="12.75">
      <c r="A40" s="5" t="s">
        <v>51</v>
      </c>
      <c r="B40" s="9"/>
      <c r="C40" s="9"/>
      <c r="D40" s="9"/>
      <c r="E40" s="9"/>
      <c r="F40" s="9"/>
      <c r="G40" s="9"/>
      <c r="H40" s="9"/>
      <c r="I40" s="9"/>
      <c r="J40" s="9"/>
      <c r="K40" s="9"/>
      <c r="L40" s="9"/>
      <c r="M40" s="9"/>
      <c r="N40" s="7">
        <f t="shared" si="0"/>
        <v>0</v>
      </c>
      <c r="O40" s="50">
        <f t="shared" si="13"/>
        <v>0</v>
      </c>
      <c r="P40" s="81"/>
    </row>
    <row r="41" spans="1:16" ht="12.75">
      <c r="A41" s="5" t="s">
        <v>52</v>
      </c>
      <c r="B41" s="9"/>
      <c r="C41" s="9"/>
      <c r="D41" s="9"/>
      <c r="E41" s="9"/>
      <c r="F41" s="9"/>
      <c r="G41" s="9"/>
      <c r="H41" s="9"/>
      <c r="I41" s="9"/>
      <c r="J41" s="9"/>
      <c r="K41" s="9"/>
      <c r="L41" s="9"/>
      <c r="M41" s="9"/>
      <c r="N41" s="7">
        <f t="shared" si="0"/>
        <v>0</v>
      </c>
      <c r="O41" s="50">
        <f t="shared" si="13"/>
        <v>0</v>
      </c>
      <c r="P41" s="81"/>
    </row>
    <row r="42" spans="1:16" ht="12.75">
      <c r="A42" s="5" t="s">
        <v>39</v>
      </c>
      <c r="B42" s="9"/>
      <c r="C42" s="9"/>
      <c r="D42" s="9"/>
      <c r="E42" s="9"/>
      <c r="F42" s="9"/>
      <c r="G42" s="9"/>
      <c r="H42" s="9"/>
      <c r="I42" s="9"/>
      <c r="J42" s="9"/>
      <c r="K42" s="9"/>
      <c r="L42" s="9"/>
      <c r="M42" s="9"/>
      <c r="N42" s="7">
        <f t="shared" si="0"/>
        <v>0</v>
      </c>
      <c r="O42" s="50">
        <f t="shared" si="13"/>
        <v>0</v>
      </c>
      <c r="P42" s="81"/>
    </row>
    <row r="43" spans="1:16" ht="12.75">
      <c r="A43" s="5" t="s">
        <v>50</v>
      </c>
      <c r="B43" s="9"/>
      <c r="C43" s="9"/>
      <c r="D43" s="9"/>
      <c r="E43" s="9"/>
      <c r="F43" s="9"/>
      <c r="G43" s="9"/>
      <c r="H43" s="9"/>
      <c r="I43" s="9"/>
      <c r="J43" s="9"/>
      <c r="K43" s="9"/>
      <c r="L43" s="9"/>
      <c r="M43" s="9"/>
      <c r="N43" s="7">
        <f t="shared" si="0"/>
        <v>0</v>
      </c>
      <c r="O43" s="50">
        <f t="shared" si="13"/>
        <v>0</v>
      </c>
      <c r="P43" s="81"/>
    </row>
    <row r="44" spans="1:16" ht="12.75">
      <c r="A44" s="5" t="s">
        <v>86</v>
      </c>
      <c r="B44" s="9">
        <f>-B12</f>
        <v>2.58</v>
      </c>
      <c r="C44" s="9">
        <f aca="true" t="shared" si="14" ref="C44:M44">-C12</f>
        <v>2.58</v>
      </c>
      <c r="D44" s="9">
        <f t="shared" si="14"/>
        <v>2.58</v>
      </c>
      <c r="E44" s="9">
        <f t="shared" si="14"/>
        <v>2.58</v>
      </c>
      <c r="F44" s="9">
        <f t="shared" si="14"/>
        <v>2.58</v>
      </c>
      <c r="G44" s="9">
        <f t="shared" si="14"/>
        <v>2.58</v>
      </c>
      <c r="H44" s="9">
        <f t="shared" si="14"/>
        <v>2.58</v>
      </c>
      <c r="I44" s="9">
        <f t="shared" si="14"/>
        <v>2.58</v>
      </c>
      <c r="J44" s="9">
        <f t="shared" si="14"/>
        <v>2.59</v>
      </c>
      <c r="K44" s="9">
        <f t="shared" si="14"/>
        <v>2.59</v>
      </c>
      <c r="L44" s="9">
        <f t="shared" si="14"/>
        <v>2.59</v>
      </c>
      <c r="M44" s="9">
        <f t="shared" si="14"/>
        <v>2.59</v>
      </c>
      <c r="N44" s="7">
        <f t="shared" si="0"/>
        <v>31</v>
      </c>
      <c r="O44" s="50">
        <f t="shared" si="13"/>
        <v>7.654320987654321</v>
      </c>
      <c r="P44" s="81"/>
    </row>
    <row r="45" spans="1:16" ht="13.5" thickBot="1">
      <c r="A45" s="6" t="s">
        <v>33</v>
      </c>
      <c r="B45" s="12">
        <f aca="true" t="shared" si="15" ref="B45:N45">SUM(B35:B39)-SUM(B42:B44)</f>
        <v>9.089999999999998</v>
      </c>
      <c r="C45" s="12">
        <f t="shared" si="15"/>
        <v>9.839999999999998</v>
      </c>
      <c r="D45" s="12">
        <f t="shared" si="15"/>
        <v>9.839999999999998</v>
      </c>
      <c r="E45" s="12">
        <f t="shared" si="15"/>
        <v>9.839999999999998</v>
      </c>
      <c r="F45" s="12">
        <f t="shared" si="15"/>
        <v>9.839999999999998</v>
      </c>
      <c r="G45" s="12">
        <f t="shared" si="15"/>
        <v>9.839999999999998</v>
      </c>
      <c r="H45" s="12">
        <f t="shared" si="15"/>
        <v>9.829999999999998</v>
      </c>
      <c r="I45" s="12">
        <f t="shared" si="15"/>
        <v>9.829999999999998</v>
      </c>
      <c r="J45" s="12">
        <f t="shared" si="15"/>
        <v>9.83</v>
      </c>
      <c r="K45" s="12">
        <f t="shared" si="15"/>
        <v>9.83</v>
      </c>
      <c r="L45" s="12">
        <f t="shared" si="15"/>
        <v>9.629999999999999</v>
      </c>
      <c r="M45" s="12">
        <f t="shared" si="15"/>
        <v>9.429999999999996</v>
      </c>
      <c r="N45" s="12">
        <f t="shared" si="15"/>
        <v>116.66999999999999</v>
      </c>
      <c r="O45" s="52">
        <f>SUM(O35:O41)-SUM(O42:O44)</f>
        <v>28.807407407407403</v>
      </c>
      <c r="P45" s="88"/>
    </row>
    <row r="46" spans="1:14" ht="12.75">
      <c r="A46" s="1"/>
      <c r="L46" t="s">
        <v>83</v>
      </c>
      <c r="N46">
        <f>SUM(B45:M45)</f>
        <v>116.66999999999996</v>
      </c>
    </row>
  </sheetData>
  <printOptions/>
  <pageMargins left="0.7874015748031497" right="0.7874015748031497" top="0.984251968503937" bottom="0.984251968503937" header="0.5118110236220472" footer="0.5118110236220472"/>
  <pageSetup fitToHeight="1" fitToWidth="1" orientation="landscape" paperSize="9" scale="78" r:id="rId1"/>
  <headerFooter alignWithMargins="0">
    <oddHeader>&amp;LA-B-C GbR
&amp;C&amp;A&amp;RExcel Vorlage für die individuelle Erstellung: Formeln und Bezeichungen prüfen!
Zahlen nur zu Demonstrationszwecken!
Kommentare beachten!</oddHeader>
    <oddFooter>&amp;RSeite &amp;P von &amp;N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46"/>
  <sheetViews>
    <sheetView workbookViewId="0" topLeftCell="A13">
      <selection activeCell="A27" sqref="A27"/>
    </sheetView>
  </sheetViews>
  <sheetFormatPr defaultColWidth="11.421875" defaultRowHeight="12.75"/>
  <cols>
    <col min="1" max="1" width="25.7109375" style="0" customWidth="1"/>
    <col min="2" max="13" width="7.7109375" style="0" customWidth="1"/>
    <col min="14" max="14" width="10.7109375" style="0" customWidth="1"/>
    <col min="15" max="15" width="10.7109375" style="44" customWidth="1"/>
    <col min="16" max="16" width="16.00390625" style="0" customWidth="1"/>
  </cols>
  <sheetData>
    <row r="1" spans="1:15" s="56" customFormat="1" ht="15">
      <c r="A1" s="54" t="s">
        <v>48</v>
      </c>
      <c r="B1" s="55"/>
      <c r="C1" s="55"/>
      <c r="D1" s="55"/>
      <c r="E1" s="55"/>
      <c r="F1" s="55"/>
      <c r="G1" s="55"/>
      <c r="H1" s="55"/>
      <c r="I1" s="55"/>
      <c r="J1" s="55"/>
      <c r="K1" s="55"/>
      <c r="L1" s="55"/>
      <c r="M1" s="55"/>
      <c r="O1" s="57"/>
    </row>
    <row r="2" ht="13.5" thickBot="1"/>
    <row r="3" spans="1:16" ht="14.25">
      <c r="A3" s="19"/>
      <c r="B3" s="16" t="s">
        <v>0</v>
      </c>
      <c r="C3" s="14" t="s">
        <v>1</v>
      </c>
      <c r="D3" s="14" t="s">
        <v>2</v>
      </c>
      <c r="E3" s="14" t="s">
        <v>3</v>
      </c>
      <c r="F3" s="14" t="s">
        <v>4</v>
      </c>
      <c r="G3" s="14" t="s">
        <v>5</v>
      </c>
      <c r="H3" s="14" t="s">
        <v>6</v>
      </c>
      <c r="I3" s="14" t="s">
        <v>7</v>
      </c>
      <c r="J3" s="14" t="s">
        <v>8</v>
      </c>
      <c r="K3" s="14" t="s">
        <v>9</v>
      </c>
      <c r="L3" s="14" t="s">
        <v>10</v>
      </c>
      <c r="M3" s="14" t="s">
        <v>11</v>
      </c>
      <c r="N3" s="16" t="s">
        <v>12</v>
      </c>
      <c r="O3" s="45" t="s">
        <v>13</v>
      </c>
      <c r="P3" s="17" t="s">
        <v>53</v>
      </c>
    </row>
    <row r="4" spans="1:16" ht="13.5" thickBot="1">
      <c r="A4" s="94"/>
      <c r="B4" s="93" t="s">
        <v>94</v>
      </c>
      <c r="C4" s="93" t="s">
        <v>94</v>
      </c>
      <c r="D4" s="93" t="s">
        <v>94</v>
      </c>
      <c r="E4" s="93" t="s">
        <v>94</v>
      </c>
      <c r="F4" s="93" t="s">
        <v>94</v>
      </c>
      <c r="G4" s="93" t="s">
        <v>94</v>
      </c>
      <c r="H4" s="93" t="s">
        <v>94</v>
      </c>
      <c r="I4" s="93" t="s">
        <v>94</v>
      </c>
      <c r="J4" s="93" t="s">
        <v>94</v>
      </c>
      <c r="K4" s="93" t="s">
        <v>94</v>
      </c>
      <c r="L4" s="93" t="s">
        <v>94</v>
      </c>
      <c r="M4" s="93" t="s">
        <v>94</v>
      </c>
      <c r="N4" s="93" t="s">
        <v>94</v>
      </c>
      <c r="O4" s="46"/>
      <c r="P4" s="15" t="s">
        <v>13</v>
      </c>
    </row>
    <row r="5" spans="1:16" ht="12.75">
      <c r="A5" s="13" t="s">
        <v>14</v>
      </c>
      <c r="B5" s="9"/>
      <c r="C5" s="9"/>
      <c r="D5" s="9"/>
      <c r="E5" s="9"/>
      <c r="F5" s="9"/>
      <c r="G5" s="9"/>
      <c r="H5" s="9"/>
      <c r="I5" s="9"/>
      <c r="J5" s="9"/>
      <c r="K5" s="9"/>
      <c r="L5" s="9"/>
      <c r="M5" s="9"/>
      <c r="N5" s="7"/>
      <c r="O5" s="47"/>
      <c r="P5" s="80"/>
    </row>
    <row r="6" spans="1:16" ht="12.75">
      <c r="A6" s="96" t="s">
        <v>74</v>
      </c>
      <c r="B6" s="9">
        <v>25</v>
      </c>
      <c r="C6" s="9">
        <v>25</v>
      </c>
      <c r="D6" s="9">
        <v>25</v>
      </c>
      <c r="E6" s="9">
        <v>25</v>
      </c>
      <c r="F6" s="9">
        <v>25</v>
      </c>
      <c r="G6" s="9">
        <v>25</v>
      </c>
      <c r="H6" s="9">
        <v>25</v>
      </c>
      <c r="I6" s="9">
        <v>25</v>
      </c>
      <c r="J6" s="9">
        <v>25</v>
      </c>
      <c r="K6" s="9">
        <v>25</v>
      </c>
      <c r="L6" s="9">
        <v>25</v>
      </c>
      <c r="M6" s="9">
        <v>25</v>
      </c>
      <c r="N6" s="7">
        <f>SUM(B6:M6)</f>
        <v>300</v>
      </c>
      <c r="O6" s="48">
        <f>IF(N6&lt;&gt;0,N6/N$8*100,0)</f>
        <v>66.66666666666666</v>
      </c>
      <c r="P6" s="81"/>
    </row>
    <row r="7" spans="1:16" ht="12.75">
      <c r="A7" s="96" t="s">
        <v>88</v>
      </c>
      <c r="B7" s="9">
        <v>12.5</v>
      </c>
      <c r="C7" s="9">
        <v>12.5</v>
      </c>
      <c r="D7" s="9">
        <v>12.5</v>
      </c>
      <c r="E7" s="9">
        <v>12.5</v>
      </c>
      <c r="F7" s="9">
        <v>12.5</v>
      </c>
      <c r="G7" s="9">
        <v>12.5</v>
      </c>
      <c r="H7" s="9">
        <v>12.5</v>
      </c>
      <c r="I7" s="9">
        <v>12.5</v>
      </c>
      <c r="J7" s="9">
        <v>12.5</v>
      </c>
      <c r="K7" s="9">
        <v>12.5</v>
      </c>
      <c r="L7" s="9">
        <v>12.5</v>
      </c>
      <c r="M7" s="9">
        <v>12.5</v>
      </c>
      <c r="N7" s="7">
        <f aca="true" t="shared" si="0" ref="N7:N44">SUM(B7:M7)</f>
        <v>150</v>
      </c>
      <c r="O7" s="49">
        <f>IF(N7&lt;&gt;0,N7/N$8*100,0)</f>
        <v>33.33333333333333</v>
      </c>
      <c r="P7" s="81"/>
    </row>
    <row r="8" spans="1:16" ht="12.75">
      <c r="A8" s="3" t="s">
        <v>15</v>
      </c>
      <c r="B8" s="10">
        <f>SUM(B6:B7)</f>
        <v>37.5</v>
      </c>
      <c r="C8" s="10">
        <f aca="true" t="shared" si="1" ref="C8:M8">SUM(C6:C7)</f>
        <v>37.5</v>
      </c>
      <c r="D8" s="10">
        <f t="shared" si="1"/>
        <v>37.5</v>
      </c>
      <c r="E8" s="10">
        <f t="shared" si="1"/>
        <v>37.5</v>
      </c>
      <c r="F8" s="10">
        <f t="shared" si="1"/>
        <v>37.5</v>
      </c>
      <c r="G8" s="10">
        <f t="shared" si="1"/>
        <v>37.5</v>
      </c>
      <c r="H8" s="10">
        <f t="shared" si="1"/>
        <v>37.5</v>
      </c>
      <c r="I8" s="10">
        <f t="shared" si="1"/>
        <v>37.5</v>
      </c>
      <c r="J8" s="10">
        <f t="shared" si="1"/>
        <v>37.5</v>
      </c>
      <c r="K8" s="10">
        <f t="shared" si="1"/>
        <v>37.5</v>
      </c>
      <c r="L8" s="10">
        <f t="shared" si="1"/>
        <v>37.5</v>
      </c>
      <c r="M8" s="10">
        <f t="shared" si="1"/>
        <v>37.5</v>
      </c>
      <c r="N8" s="8">
        <f t="shared" si="0"/>
        <v>450</v>
      </c>
      <c r="O8" s="50">
        <v>100</v>
      </c>
      <c r="P8" s="82"/>
    </row>
    <row r="9" spans="1:16" s="28" customFormat="1" ht="12.75">
      <c r="A9" s="92" t="s">
        <v>75</v>
      </c>
      <c r="B9" s="11">
        <v>8.33</v>
      </c>
      <c r="C9" s="11">
        <v>8.33</v>
      </c>
      <c r="D9" s="11">
        <v>8.33</v>
      </c>
      <c r="E9" s="11">
        <v>8.33</v>
      </c>
      <c r="F9" s="11">
        <v>8.33</v>
      </c>
      <c r="G9" s="11">
        <v>8.33</v>
      </c>
      <c r="H9" s="11">
        <v>8.33</v>
      </c>
      <c r="I9" s="11">
        <v>8.33</v>
      </c>
      <c r="J9" s="11">
        <v>8.33</v>
      </c>
      <c r="K9" s="11">
        <v>8.33</v>
      </c>
      <c r="L9" s="11">
        <v>8.35</v>
      </c>
      <c r="M9" s="11">
        <v>8.35</v>
      </c>
      <c r="N9" s="11">
        <f>SUM(B9:M9)</f>
        <v>99.99999999999999</v>
      </c>
      <c r="O9" s="51">
        <f aca="true" t="shared" si="2" ref="O9:O21">IF(N9&lt;&gt;0,N9/N$8*100,0)</f>
        <v>22.222222222222218</v>
      </c>
      <c r="P9" s="83"/>
    </row>
    <row r="10" spans="1:16" s="28" customFormat="1" ht="12.75">
      <c r="A10" s="22" t="s">
        <v>84</v>
      </c>
      <c r="B10" s="9">
        <v>4.1</v>
      </c>
      <c r="C10" s="9">
        <v>4.1</v>
      </c>
      <c r="D10" s="9">
        <v>4.1</v>
      </c>
      <c r="E10" s="9">
        <v>4.1</v>
      </c>
      <c r="F10" s="9">
        <v>4.1</v>
      </c>
      <c r="G10" s="9">
        <v>4.1</v>
      </c>
      <c r="H10" s="9">
        <v>4.1</v>
      </c>
      <c r="I10" s="9">
        <v>4.1</v>
      </c>
      <c r="J10" s="9">
        <v>4.1</v>
      </c>
      <c r="K10" s="9">
        <v>4.1</v>
      </c>
      <c r="L10" s="9">
        <v>4.5</v>
      </c>
      <c r="M10" s="9">
        <v>4.5</v>
      </c>
      <c r="N10" s="9">
        <f t="shared" si="0"/>
        <v>50.00000000000001</v>
      </c>
      <c r="O10" s="48">
        <f t="shared" si="2"/>
        <v>11.111111111111112</v>
      </c>
      <c r="P10" s="84"/>
    </row>
    <row r="11" spans="1:16" s="28" customFormat="1" ht="12.75">
      <c r="A11" s="22"/>
      <c r="B11" s="9"/>
      <c r="C11" s="9"/>
      <c r="D11" s="9"/>
      <c r="E11" s="9"/>
      <c r="F11" s="9"/>
      <c r="G11" s="9"/>
      <c r="H11" s="9"/>
      <c r="I11" s="9"/>
      <c r="J11" s="9"/>
      <c r="K11" s="9"/>
      <c r="L11" s="9"/>
      <c r="M11" s="9"/>
      <c r="N11" s="9">
        <f t="shared" si="0"/>
        <v>0</v>
      </c>
      <c r="O11" s="48"/>
      <c r="P11" s="84"/>
    </row>
    <row r="12" spans="1:16" s="28" customFormat="1" ht="12.75">
      <c r="A12" s="25"/>
      <c r="B12" s="43">
        <v>-2.91</v>
      </c>
      <c r="C12" s="43">
        <v>-2.91</v>
      </c>
      <c r="D12" s="43">
        <v>-2.91</v>
      </c>
      <c r="E12" s="43">
        <v>-2.91</v>
      </c>
      <c r="F12" s="43">
        <v>-2.92</v>
      </c>
      <c r="G12" s="43">
        <v>-2.92</v>
      </c>
      <c r="H12" s="43">
        <v>-2.92</v>
      </c>
      <c r="I12" s="43">
        <v>-2.92</v>
      </c>
      <c r="J12" s="43">
        <v>-2.92</v>
      </c>
      <c r="K12" s="43">
        <v>-2.92</v>
      </c>
      <c r="L12" s="43">
        <v>-2.92</v>
      </c>
      <c r="M12" s="43">
        <v>-2.92</v>
      </c>
      <c r="N12" s="9">
        <f t="shared" si="0"/>
        <v>-35.00000000000001</v>
      </c>
      <c r="O12" s="51"/>
      <c r="P12" s="85"/>
    </row>
    <row r="13" spans="1:16" s="28" customFormat="1" ht="12.75">
      <c r="A13" s="25" t="s">
        <v>43</v>
      </c>
      <c r="B13" s="43">
        <f>SUM(B9:B12)</f>
        <v>9.52</v>
      </c>
      <c r="C13" s="43">
        <f aca="true" t="shared" si="3" ref="C13:M13">SUM(C9:C12)</f>
        <v>9.52</v>
      </c>
      <c r="D13" s="43">
        <f t="shared" si="3"/>
        <v>9.52</v>
      </c>
      <c r="E13" s="43">
        <f t="shared" si="3"/>
        <v>9.52</v>
      </c>
      <c r="F13" s="43">
        <f t="shared" si="3"/>
        <v>9.51</v>
      </c>
      <c r="G13" s="43">
        <f t="shared" si="3"/>
        <v>9.51</v>
      </c>
      <c r="H13" s="43">
        <f t="shared" si="3"/>
        <v>9.51</v>
      </c>
      <c r="I13" s="43">
        <f t="shared" si="3"/>
        <v>9.51</v>
      </c>
      <c r="J13" s="43">
        <f t="shared" si="3"/>
        <v>9.51</v>
      </c>
      <c r="K13" s="43">
        <f t="shared" si="3"/>
        <v>9.51</v>
      </c>
      <c r="L13" s="43">
        <f t="shared" si="3"/>
        <v>9.93</v>
      </c>
      <c r="M13" s="43">
        <f t="shared" si="3"/>
        <v>9.93</v>
      </c>
      <c r="N13" s="43">
        <f>SUM(N9:N12)</f>
        <v>115</v>
      </c>
      <c r="O13" s="51">
        <f t="shared" si="2"/>
        <v>25.555555555555554</v>
      </c>
      <c r="P13" s="85"/>
    </row>
    <row r="14" spans="1:16" ht="12.75">
      <c r="A14" s="3" t="s">
        <v>17</v>
      </c>
      <c r="B14" s="10">
        <f>SUM(B8-B13)</f>
        <v>27.98</v>
      </c>
      <c r="C14" s="10">
        <f>SUM(C8-C13)</f>
        <v>27.98</v>
      </c>
      <c r="D14" s="10">
        <f>SUM(D8-D13)</f>
        <v>27.98</v>
      </c>
      <c r="E14" s="10">
        <f aca="true" t="shared" si="4" ref="E14:N14">SUM(E8-E13)</f>
        <v>27.98</v>
      </c>
      <c r="F14" s="10">
        <f t="shared" si="4"/>
        <v>27.990000000000002</v>
      </c>
      <c r="G14" s="10">
        <f t="shared" si="4"/>
        <v>27.990000000000002</v>
      </c>
      <c r="H14" s="10">
        <f t="shared" si="4"/>
        <v>27.990000000000002</v>
      </c>
      <c r="I14" s="10">
        <f t="shared" si="4"/>
        <v>27.990000000000002</v>
      </c>
      <c r="J14" s="10">
        <f t="shared" si="4"/>
        <v>27.990000000000002</v>
      </c>
      <c r="K14" s="10">
        <f t="shared" si="4"/>
        <v>27.990000000000002</v>
      </c>
      <c r="L14" s="10">
        <f t="shared" si="4"/>
        <v>27.57</v>
      </c>
      <c r="M14" s="10">
        <f t="shared" si="4"/>
        <v>27.57</v>
      </c>
      <c r="N14" s="10">
        <f t="shared" si="4"/>
        <v>335</v>
      </c>
      <c r="O14" s="50">
        <f t="shared" si="2"/>
        <v>74.44444444444444</v>
      </c>
      <c r="P14" s="86"/>
    </row>
    <row r="15" spans="1:16" ht="12.75">
      <c r="A15" s="2" t="s">
        <v>18</v>
      </c>
      <c r="B15" s="9"/>
      <c r="C15" s="9"/>
      <c r="D15" s="9"/>
      <c r="E15" s="9"/>
      <c r="F15" s="9"/>
      <c r="G15" s="9"/>
      <c r="H15" s="9"/>
      <c r="I15" s="9"/>
      <c r="J15" s="9"/>
      <c r="K15" s="9"/>
      <c r="L15" s="9"/>
      <c r="M15" s="9"/>
      <c r="N15" s="7">
        <f t="shared" si="0"/>
        <v>0</v>
      </c>
      <c r="O15" s="50">
        <f t="shared" si="2"/>
        <v>0</v>
      </c>
      <c r="P15" s="81"/>
    </row>
    <row r="16" spans="1:16" ht="12.75">
      <c r="A16" s="2" t="s">
        <v>44</v>
      </c>
      <c r="B16" s="9">
        <v>1</v>
      </c>
      <c r="C16" s="9">
        <v>1</v>
      </c>
      <c r="D16" s="9">
        <v>1</v>
      </c>
      <c r="E16" s="9">
        <v>1</v>
      </c>
      <c r="F16" s="9">
        <v>1</v>
      </c>
      <c r="G16" s="9">
        <v>1</v>
      </c>
      <c r="H16" s="9">
        <v>1</v>
      </c>
      <c r="I16" s="9">
        <v>1</v>
      </c>
      <c r="J16" s="9">
        <v>1</v>
      </c>
      <c r="K16" s="9">
        <v>1</v>
      </c>
      <c r="L16" s="9">
        <v>1</v>
      </c>
      <c r="M16" s="9">
        <v>1</v>
      </c>
      <c r="N16" s="7">
        <f t="shared" si="0"/>
        <v>12</v>
      </c>
      <c r="O16" s="50">
        <f t="shared" si="2"/>
        <v>2.666666666666667</v>
      </c>
      <c r="P16" s="81"/>
    </row>
    <row r="17" spans="1:16" ht="12.75">
      <c r="A17" s="2" t="s">
        <v>19</v>
      </c>
      <c r="B17" s="9">
        <f>0.44+2.2</f>
        <v>2.64</v>
      </c>
      <c r="C17" s="9">
        <f aca="true" t="shared" si="5" ref="C17:K17">0.44+2.2</f>
        <v>2.64</v>
      </c>
      <c r="D17" s="9">
        <f t="shared" si="5"/>
        <v>2.64</v>
      </c>
      <c r="E17" s="9">
        <f t="shared" si="5"/>
        <v>2.64</v>
      </c>
      <c r="F17" s="9">
        <f t="shared" si="5"/>
        <v>2.64</v>
      </c>
      <c r="G17" s="9">
        <f t="shared" si="5"/>
        <v>2.64</v>
      </c>
      <c r="H17" s="9">
        <f t="shared" si="5"/>
        <v>2.64</v>
      </c>
      <c r="I17" s="9">
        <f t="shared" si="5"/>
        <v>2.64</v>
      </c>
      <c r="J17" s="9">
        <f t="shared" si="5"/>
        <v>2.64</v>
      </c>
      <c r="K17" s="9">
        <f t="shared" si="5"/>
        <v>2.64</v>
      </c>
      <c r="L17" s="9">
        <f>0.42+2.2</f>
        <v>2.62</v>
      </c>
      <c r="M17" s="9">
        <f>0.43+2.2</f>
        <v>2.6300000000000003</v>
      </c>
      <c r="N17" s="7">
        <f t="shared" si="0"/>
        <v>31.650000000000002</v>
      </c>
      <c r="O17" s="50">
        <f t="shared" si="2"/>
        <v>7.033333333333334</v>
      </c>
      <c r="P17" s="81"/>
    </row>
    <row r="18" spans="1:16" ht="12.75">
      <c r="A18" s="2" t="s">
        <v>20</v>
      </c>
      <c r="B18" s="9">
        <v>0.78</v>
      </c>
      <c r="C18" s="9">
        <v>0.78</v>
      </c>
      <c r="D18" s="9">
        <v>0.78</v>
      </c>
      <c r="E18" s="9">
        <v>0.78</v>
      </c>
      <c r="F18" s="9">
        <v>0.78</v>
      </c>
      <c r="G18" s="9">
        <v>0.78</v>
      </c>
      <c r="H18" s="9">
        <v>0.78</v>
      </c>
      <c r="I18" s="9">
        <v>0.79</v>
      </c>
      <c r="J18" s="9">
        <v>0.8</v>
      </c>
      <c r="K18" s="9">
        <v>0.8</v>
      </c>
      <c r="L18" s="9">
        <v>0.8</v>
      </c>
      <c r="M18" s="9">
        <v>0.8</v>
      </c>
      <c r="N18" s="7">
        <f t="shared" si="0"/>
        <v>9.450000000000001</v>
      </c>
      <c r="O18" s="50">
        <f t="shared" si="2"/>
        <v>2.1</v>
      </c>
      <c r="P18" s="81"/>
    </row>
    <row r="19" spans="1:16" ht="12.75">
      <c r="A19" s="2" t="s">
        <v>45</v>
      </c>
      <c r="B19" s="9">
        <v>0.3</v>
      </c>
      <c r="C19" s="9">
        <v>0.3</v>
      </c>
      <c r="D19" s="9">
        <v>0.3</v>
      </c>
      <c r="E19" s="9">
        <v>0.3</v>
      </c>
      <c r="F19" s="9">
        <v>0.3</v>
      </c>
      <c r="G19" s="9">
        <v>0.3</v>
      </c>
      <c r="H19" s="9">
        <v>0.3</v>
      </c>
      <c r="I19" s="9">
        <v>0.3</v>
      </c>
      <c r="J19" s="9">
        <v>0.3</v>
      </c>
      <c r="K19" s="9">
        <v>0.3</v>
      </c>
      <c r="L19" s="9">
        <v>0.3</v>
      </c>
      <c r="M19" s="9">
        <v>0.3</v>
      </c>
      <c r="N19" s="7">
        <f t="shared" si="0"/>
        <v>3.599999999999999</v>
      </c>
      <c r="O19" s="53">
        <f t="shared" si="2"/>
        <v>0.7999999999999998</v>
      </c>
      <c r="P19" s="81"/>
    </row>
    <row r="20" spans="1:16" s="28" customFormat="1" ht="12.75">
      <c r="A20" s="2" t="s">
        <v>47</v>
      </c>
      <c r="B20" s="9">
        <v>0.22</v>
      </c>
      <c r="C20" s="9">
        <v>0.22</v>
      </c>
      <c r="D20" s="9">
        <v>0.22</v>
      </c>
      <c r="E20" s="9">
        <v>0.22</v>
      </c>
      <c r="F20" s="9">
        <v>0.22</v>
      </c>
      <c r="G20" s="9">
        <v>0.22</v>
      </c>
      <c r="H20" s="9">
        <v>0.23</v>
      </c>
      <c r="I20" s="9">
        <v>0.23</v>
      </c>
      <c r="J20" s="9">
        <v>0.23</v>
      </c>
      <c r="K20" s="9">
        <v>0.23</v>
      </c>
      <c r="L20" s="9">
        <v>0.23</v>
      </c>
      <c r="M20" s="9">
        <v>0.23</v>
      </c>
      <c r="N20" s="7">
        <f t="shared" si="0"/>
        <v>2.7</v>
      </c>
      <c r="O20" s="53">
        <f t="shared" si="2"/>
        <v>0.6</v>
      </c>
      <c r="P20" s="81"/>
    </row>
    <row r="21" spans="1:16" ht="12.75">
      <c r="A21" s="3" t="s">
        <v>21</v>
      </c>
      <c r="B21" s="10">
        <f>SUM(B15:B20)</f>
        <v>4.9399999999999995</v>
      </c>
      <c r="C21" s="10">
        <f aca="true" t="shared" si="6" ref="C21:M21">SUM(C15:C20)</f>
        <v>4.9399999999999995</v>
      </c>
      <c r="D21" s="10">
        <f t="shared" si="6"/>
        <v>4.9399999999999995</v>
      </c>
      <c r="E21" s="10">
        <f t="shared" si="6"/>
        <v>4.9399999999999995</v>
      </c>
      <c r="F21" s="10">
        <f t="shared" si="6"/>
        <v>4.9399999999999995</v>
      </c>
      <c r="G21" s="10">
        <f t="shared" si="6"/>
        <v>4.9399999999999995</v>
      </c>
      <c r="H21" s="10">
        <f t="shared" si="6"/>
        <v>4.95</v>
      </c>
      <c r="I21" s="10">
        <f t="shared" si="6"/>
        <v>4.96</v>
      </c>
      <c r="J21" s="10">
        <f t="shared" si="6"/>
        <v>4.970000000000001</v>
      </c>
      <c r="K21" s="10">
        <f t="shared" si="6"/>
        <v>4.970000000000001</v>
      </c>
      <c r="L21" s="10">
        <f t="shared" si="6"/>
        <v>4.95</v>
      </c>
      <c r="M21" s="10">
        <f t="shared" si="6"/>
        <v>4.960000000000001</v>
      </c>
      <c r="N21" s="8">
        <f t="shared" si="0"/>
        <v>59.4</v>
      </c>
      <c r="O21" s="50">
        <f t="shared" si="2"/>
        <v>13.200000000000001</v>
      </c>
      <c r="P21" s="86"/>
    </row>
    <row r="22" spans="1:16" ht="12.75">
      <c r="A22" s="3"/>
      <c r="B22" s="10"/>
      <c r="C22" s="10"/>
      <c r="D22" s="10"/>
      <c r="E22" s="10"/>
      <c r="F22" s="10"/>
      <c r="G22" s="10"/>
      <c r="H22" s="10"/>
      <c r="I22" s="10"/>
      <c r="J22" s="10"/>
      <c r="K22" s="10"/>
      <c r="L22" s="10"/>
      <c r="M22" s="10"/>
      <c r="N22" s="8"/>
      <c r="O22" s="50"/>
      <c r="P22" s="86"/>
    </row>
    <row r="23" spans="1:16" ht="12.75">
      <c r="A23" s="3" t="s">
        <v>22</v>
      </c>
      <c r="B23" s="10">
        <f aca="true" t="shared" si="7" ref="B23:M23">SUM(B14-B21)</f>
        <v>23.04</v>
      </c>
      <c r="C23" s="10">
        <f t="shared" si="7"/>
        <v>23.04</v>
      </c>
      <c r="D23" s="10">
        <f t="shared" si="7"/>
        <v>23.04</v>
      </c>
      <c r="E23" s="10">
        <f t="shared" si="7"/>
        <v>23.04</v>
      </c>
      <c r="F23" s="10">
        <f t="shared" si="7"/>
        <v>23.050000000000004</v>
      </c>
      <c r="G23" s="10">
        <f t="shared" si="7"/>
        <v>23.050000000000004</v>
      </c>
      <c r="H23" s="10">
        <f t="shared" si="7"/>
        <v>23.040000000000003</v>
      </c>
      <c r="I23" s="10">
        <f t="shared" si="7"/>
        <v>23.03</v>
      </c>
      <c r="J23" s="10">
        <f t="shared" si="7"/>
        <v>23.020000000000003</v>
      </c>
      <c r="K23" s="10">
        <f t="shared" si="7"/>
        <v>23.020000000000003</v>
      </c>
      <c r="L23" s="10">
        <f t="shared" si="7"/>
        <v>22.62</v>
      </c>
      <c r="M23" s="10">
        <f t="shared" si="7"/>
        <v>22.61</v>
      </c>
      <c r="N23" s="8">
        <f t="shared" si="0"/>
        <v>275.6</v>
      </c>
      <c r="O23" s="50">
        <f>IF(N23&lt;&gt;0,N23/N$8*100,0)</f>
        <v>61.24444444444445</v>
      </c>
      <c r="P23" s="86"/>
    </row>
    <row r="24" spans="1:16" ht="12.75">
      <c r="A24" s="2" t="s">
        <v>23</v>
      </c>
      <c r="B24" s="9">
        <v>1.1</v>
      </c>
      <c r="C24" s="9">
        <v>1.1</v>
      </c>
      <c r="D24" s="9">
        <v>1.1</v>
      </c>
      <c r="E24" s="9">
        <v>1.1</v>
      </c>
      <c r="F24" s="9">
        <v>1.1</v>
      </c>
      <c r="G24" s="9">
        <v>1.1</v>
      </c>
      <c r="H24" s="9">
        <v>1.1</v>
      </c>
      <c r="I24" s="9">
        <v>1.1</v>
      </c>
      <c r="J24" s="9">
        <v>1.1</v>
      </c>
      <c r="K24" s="9">
        <v>1.1</v>
      </c>
      <c r="L24" s="9">
        <v>1.1</v>
      </c>
      <c r="M24" s="9">
        <v>1.1</v>
      </c>
      <c r="N24" s="7">
        <f t="shared" si="0"/>
        <v>13.199999999999998</v>
      </c>
      <c r="O24" s="50">
        <f>IF(N24&lt;&gt;0,N24/N$8*100,0)</f>
        <v>2.933333333333333</v>
      </c>
      <c r="P24" s="81"/>
    </row>
    <row r="25" spans="1:16" ht="12.75">
      <c r="A25" s="2" t="s">
        <v>24</v>
      </c>
      <c r="B25" s="9"/>
      <c r="C25" s="9"/>
      <c r="D25" s="9"/>
      <c r="E25" s="9"/>
      <c r="F25" s="9"/>
      <c r="G25" s="9"/>
      <c r="H25" s="9"/>
      <c r="I25" s="9"/>
      <c r="J25" s="9"/>
      <c r="K25" s="9"/>
      <c r="L25" s="9"/>
      <c r="M25" s="9"/>
      <c r="N25" s="7">
        <f t="shared" si="0"/>
        <v>0</v>
      </c>
      <c r="O25" s="50">
        <f>IF(N25&lt;&gt;0,N25/N$8*100,0)</f>
        <v>0</v>
      </c>
      <c r="P25" s="81"/>
    </row>
    <row r="26" spans="1:16" ht="12.75">
      <c r="A26" s="2" t="s">
        <v>25</v>
      </c>
      <c r="B26" s="9">
        <v>2.22</v>
      </c>
      <c r="C26" s="9">
        <v>2.22</v>
      </c>
      <c r="D26" s="9">
        <v>2.22</v>
      </c>
      <c r="E26" s="9">
        <v>2.22</v>
      </c>
      <c r="F26" s="9">
        <v>2.22</v>
      </c>
      <c r="G26" s="9">
        <v>2.22</v>
      </c>
      <c r="H26" s="9">
        <v>2.22</v>
      </c>
      <c r="I26" s="9">
        <v>2.22</v>
      </c>
      <c r="J26" s="9">
        <v>2.22</v>
      </c>
      <c r="K26" s="9">
        <v>2.22</v>
      </c>
      <c r="L26" s="9">
        <v>2.3</v>
      </c>
      <c r="M26" s="9">
        <v>2.3</v>
      </c>
      <c r="N26" s="7">
        <f t="shared" si="0"/>
        <v>26.8</v>
      </c>
      <c r="O26" s="50">
        <f>IF(N26&lt;&gt;0,N26/N$8*100,0)</f>
        <v>5.955555555555556</v>
      </c>
      <c r="P26" s="81"/>
    </row>
    <row r="27" spans="1:16" ht="12.75">
      <c r="A27" s="2" t="s">
        <v>96</v>
      </c>
      <c r="B27" s="9"/>
      <c r="C27" s="9"/>
      <c r="D27" s="9"/>
      <c r="E27" s="9"/>
      <c r="F27" s="9"/>
      <c r="G27" s="9"/>
      <c r="H27" s="9"/>
      <c r="I27" s="9"/>
      <c r="J27" s="9"/>
      <c r="K27" s="9"/>
      <c r="L27" s="9"/>
      <c r="M27" s="9"/>
      <c r="N27" s="7">
        <f t="shared" si="0"/>
        <v>0</v>
      </c>
      <c r="O27" s="50">
        <f>IF(N26&lt;&gt;0,N27/N$8*100,0)</f>
        <v>0</v>
      </c>
      <c r="P27" s="81"/>
    </row>
    <row r="28" spans="1:16" ht="12.75">
      <c r="A28" s="2" t="s">
        <v>26</v>
      </c>
      <c r="B28" s="9"/>
      <c r="C28" s="9"/>
      <c r="D28" s="9"/>
      <c r="E28" s="9"/>
      <c r="F28" s="9"/>
      <c r="G28" s="9"/>
      <c r="H28" s="9"/>
      <c r="I28" s="9"/>
      <c r="J28" s="9"/>
      <c r="K28" s="9"/>
      <c r="L28" s="9"/>
      <c r="M28" s="9"/>
      <c r="N28" s="7">
        <f t="shared" si="0"/>
        <v>0</v>
      </c>
      <c r="O28" s="50">
        <f>IF(N27&lt;&gt;0,N28/N$8*100,0)</f>
        <v>0</v>
      </c>
      <c r="P28" s="81"/>
    </row>
    <row r="29" spans="1:16" ht="12.75">
      <c r="A29" s="2" t="s">
        <v>93</v>
      </c>
      <c r="B29" s="9"/>
      <c r="C29" s="9"/>
      <c r="D29" s="9"/>
      <c r="E29" s="9"/>
      <c r="F29" s="9"/>
      <c r="G29" s="9"/>
      <c r="H29" s="9"/>
      <c r="I29" s="9"/>
      <c r="J29" s="9"/>
      <c r="K29" s="9"/>
      <c r="L29" s="9"/>
      <c r="M29" s="9"/>
      <c r="N29" s="7">
        <f t="shared" si="0"/>
        <v>0</v>
      </c>
      <c r="O29" s="50">
        <f>IF(N28&lt;&gt;0,N29/N$8*100,0)</f>
        <v>0</v>
      </c>
      <c r="P29" s="81"/>
    </row>
    <row r="30" spans="1:16" ht="12.75">
      <c r="A30" s="2" t="s">
        <v>27</v>
      </c>
      <c r="B30" s="9"/>
      <c r="C30" s="9"/>
      <c r="D30" s="9"/>
      <c r="E30" s="9"/>
      <c r="F30" s="9"/>
      <c r="G30" s="9"/>
      <c r="H30" s="9"/>
      <c r="I30" s="9"/>
      <c r="J30" s="9"/>
      <c r="K30" s="9"/>
      <c r="L30" s="9"/>
      <c r="M30" s="9"/>
      <c r="N30" s="7">
        <f t="shared" si="0"/>
        <v>0</v>
      </c>
      <c r="O30" s="50">
        <f>IF(N29&lt;&gt;0,N30/N$8*100,0)</f>
        <v>0</v>
      </c>
      <c r="P30" s="81"/>
    </row>
    <row r="31" spans="1:16" ht="12.75">
      <c r="A31" s="3" t="s">
        <v>28</v>
      </c>
      <c r="B31" s="10">
        <f>SUM(B24:B30)</f>
        <v>3.3200000000000003</v>
      </c>
      <c r="C31" s="10">
        <f aca="true" t="shared" si="8" ref="C31:M31">SUM(C24:C30)</f>
        <v>3.3200000000000003</v>
      </c>
      <c r="D31" s="10">
        <f t="shared" si="8"/>
        <v>3.3200000000000003</v>
      </c>
      <c r="E31" s="10">
        <f t="shared" si="8"/>
        <v>3.3200000000000003</v>
      </c>
      <c r="F31" s="10">
        <f t="shared" si="8"/>
        <v>3.3200000000000003</v>
      </c>
      <c r="G31" s="10">
        <f t="shared" si="8"/>
        <v>3.3200000000000003</v>
      </c>
      <c r="H31" s="10">
        <f t="shared" si="8"/>
        <v>3.3200000000000003</v>
      </c>
      <c r="I31" s="10">
        <f t="shared" si="8"/>
        <v>3.3200000000000003</v>
      </c>
      <c r="J31" s="10">
        <f t="shared" si="8"/>
        <v>3.3200000000000003</v>
      </c>
      <c r="K31" s="10">
        <f t="shared" si="8"/>
        <v>3.3200000000000003</v>
      </c>
      <c r="L31" s="10">
        <f t="shared" si="8"/>
        <v>3.4</v>
      </c>
      <c r="M31" s="10">
        <f t="shared" si="8"/>
        <v>3.4</v>
      </c>
      <c r="N31" s="8">
        <f t="shared" si="0"/>
        <v>40</v>
      </c>
      <c r="O31" s="50">
        <f>IF(N31&lt;&gt;0,N31/N$8*100,0)</f>
        <v>8.88888888888889</v>
      </c>
      <c r="P31" s="86"/>
    </row>
    <row r="32" spans="1:16" ht="12.75">
      <c r="A32" s="3"/>
      <c r="B32" s="10"/>
      <c r="C32" s="10"/>
      <c r="D32" s="10"/>
      <c r="E32" s="10"/>
      <c r="F32" s="10"/>
      <c r="G32" s="10"/>
      <c r="H32" s="10"/>
      <c r="I32" s="10"/>
      <c r="J32" s="10"/>
      <c r="K32" s="10"/>
      <c r="L32" s="10"/>
      <c r="M32" s="10"/>
      <c r="N32" s="8"/>
      <c r="O32" s="50"/>
      <c r="P32" s="86"/>
    </row>
    <row r="33" spans="1:16" ht="12.75">
      <c r="A33" s="3" t="s">
        <v>29</v>
      </c>
      <c r="B33" s="10">
        <f>B10+B21+B31</f>
        <v>12.36</v>
      </c>
      <c r="C33" s="10">
        <f>C13+C21+C31</f>
        <v>17.78</v>
      </c>
      <c r="D33" s="10">
        <f aca="true" t="shared" si="9" ref="D33:M33">D13+D21+D31</f>
        <v>17.78</v>
      </c>
      <c r="E33" s="10">
        <f t="shared" si="9"/>
        <v>17.78</v>
      </c>
      <c r="F33" s="10">
        <f t="shared" si="9"/>
        <v>17.77</v>
      </c>
      <c r="G33" s="10">
        <f t="shared" si="9"/>
        <v>17.77</v>
      </c>
      <c r="H33" s="10">
        <f t="shared" si="9"/>
        <v>17.78</v>
      </c>
      <c r="I33" s="10">
        <f t="shared" si="9"/>
        <v>17.79</v>
      </c>
      <c r="J33" s="10">
        <f t="shared" si="9"/>
        <v>17.8</v>
      </c>
      <c r="K33" s="10">
        <f t="shared" si="9"/>
        <v>17.8</v>
      </c>
      <c r="L33" s="10">
        <f t="shared" si="9"/>
        <v>18.279999999999998</v>
      </c>
      <c r="M33" s="10">
        <f t="shared" si="9"/>
        <v>18.29</v>
      </c>
      <c r="N33" s="8">
        <f t="shared" si="0"/>
        <v>208.98000000000002</v>
      </c>
      <c r="O33" s="50">
        <f>IF(N33&lt;&gt;0,N33/N$8*100,0)</f>
        <v>46.440000000000005</v>
      </c>
      <c r="P33" s="86"/>
    </row>
    <row r="34" spans="1:16" ht="12.75">
      <c r="A34" s="3"/>
      <c r="B34" s="10"/>
      <c r="C34" s="10"/>
      <c r="D34" s="10"/>
      <c r="E34" s="10"/>
      <c r="F34" s="10"/>
      <c r="G34" s="10"/>
      <c r="H34" s="10"/>
      <c r="I34" s="10"/>
      <c r="J34" s="10"/>
      <c r="K34" s="10"/>
      <c r="L34" s="10"/>
      <c r="M34" s="10"/>
      <c r="N34" s="8"/>
      <c r="O34" s="50"/>
      <c r="P34" s="86"/>
    </row>
    <row r="35" spans="1:16" ht="12.75">
      <c r="A35" s="3" t="s">
        <v>30</v>
      </c>
      <c r="B35" s="10">
        <f>SUM(B23-B31)</f>
        <v>19.72</v>
      </c>
      <c r="C35" s="10">
        <f aca="true" t="shared" si="10" ref="C35:M35">SUM(C23-C31)</f>
        <v>19.72</v>
      </c>
      <c r="D35" s="10">
        <f t="shared" si="10"/>
        <v>19.72</v>
      </c>
      <c r="E35" s="10">
        <f t="shared" si="10"/>
        <v>19.72</v>
      </c>
      <c r="F35" s="10">
        <f t="shared" si="10"/>
        <v>19.730000000000004</v>
      </c>
      <c r="G35" s="10">
        <f t="shared" si="10"/>
        <v>19.730000000000004</v>
      </c>
      <c r="H35" s="10">
        <f t="shared" si="10"/>
        <v>19.720000000000002</v>
      </c>
      <c r="I35" s="10">
        <f t="shared" si="10"/>
        <v>19.71</v>
      </c>
      <c r="J35" s="10">
        <f t="shared" si="10"/>
        <v>19.700000000000003</v>
      </c>
      <c r="K35" s="10">
        <f t="shared" si="10"/>
        <v>19.700000000000003</v>
      </c>
      <c r="L35" s="10">
        <f t="shared" si="10"/>
        <v>19.220000000000002</v>
      </c>
      <c r="M35" s="10">
        <f t="shared" si="10"/>
        <v>19.21</v>
      </c>
      <c r="N35" s="8">
        <f t="shared" si="0"/>
        <v>235.60000000000002</v>
      </c>
      <c r="O35" s="50">
        <f>IF(N35&lt;&gt;0,N35/N$8*100,0)</f>
        <v>52.355555555555554</v>
      </c>
      <c r="P35" s="86"/>
    </row>
    <row r="36" spans="1:16" ht="12.75">
      <c r="A36" s="3"/>
      <c r="B36" s="10"/>
      <c r="C36" s="10"/>
      <c r="D36" s="10"/>
      <c r="E36" s="10"/>
      <c r="F36" s="10"/>
      <c r="G36" s="10"/>
      <c r="H36" s="10"/>
      <c r="I36" s="10"/>
      <c r="J36" s="10"/>
      <c r="K36" s="10"/>
      <c r="L36" s="10"/>
      <c r="M36" s="10"/>
      <c r="N36" s="8"/>
      <c r="O36" s="50">
        <f>IF(N36&lt;&gt;0,N36/N$8*100,0)</f>
        <v>0</v>
      </c>
      <c r="P36" s="86"/>
    </row>
    <row r="37" spans="1:16" ht="12.75">
      <c r="A37" s="4" t="s">
        <v>31</v>
      </c>
      <c r="B37" s="11"/>
      <c r="C37" s="11"/>
      <c r="D37" s="11"/>
      <c r="E37" s="11"/>
      <c r="F37" s="11"/>
      <c r="G37" s="11"/>
      <c r="H37" s="11"/>
      <c r="I37" s="11"/>
      <c r="J37" s="11"/>
      <c r="K37" s="11"/>
      <c r="L37" s="11"/>
      <c r="M37" s="11"/>
      <c r="N37" s="8"/>
      <c r="O37" s="50">
        <f>IF(N36&lt;&gt;0,N37/N$8*100,0)</f>
        <v>0</v>
      </c>
      <c r="P37" s="87"/>
    </row>
    <row r="38" spans="1:16" ht="12.75">
      <c r="A38" s="90" t="s">
        <v>81</v>
      </c>
      <c r="B38" s="9" t="s">
        <v>85</v>
      </c>
      <c r="C38" s="9"/>
      <c r="D38" s="9"/>
      <c r="E38" s="9"/>
      <c r="F38" s="9"/>
      <c r="G38" s="9"/>
      <c r="H38" s="9"/>
      <c r="I38" s="9"/>
      <c r="J38" s="9"/>
      <c r="K38" s="9"/>
      <c r="L38" s="9"/>
      <c r="M38" s="9"/>
      <c r="N38" s="8">
        <f t="shared" si="0"/>
        <v>0</v>
      </c>
      <c r="O38" s="50"/>
      <c r="P38" s="81"/>
    </row>
    <row r="39" spans="1:16" ht="12.75">
      <c r="A39" s="5" t="s">
        <v>32</v>
      </c>
      <c r="B39" s="9">
        <f aca="true" t="shared" si="11" ref="B39:M39">B26</f>
        <v>2.22</v>
      </c>
      <c r="C39" s="9">
        <f t="shared" si="11"/>
        <v>2.22</v>
      </c>
      <c r="D39" s="9">
        <f t="shared" si="11"/>
        <v>2.22</v>
      </c>
      <c r="E39" s="9">
        <f t="shared" si="11"/>
        <v>2.22</v>
      </c>
      <c r="F39" s="9">
        <f t="shared" si="11"/>
        <v>2.22</v>
      </c>
      <c r="G39" s="9">
        <f t="shared" si="11"/>
        <v>2.22</v>
      </c>
      <c r="H39" s="9">
        <f t="shared" si="11"/>
        <v>2.22</v>
      </c>
      <c r="I39" s="9">
        <f t="shared" si="11"/>
        <v>2.22</v>
      </c>
      <c r="J39" s="9">
        <f t="shared" si="11"/>
        <v>2.22</v>
      </c>
      <c r="K39" s="9">
        <f t="shared" si="11"/>
        <v>2.22</v>
      </c>
      <c r="L39" s="9">
        <f t="shared" si="11"/>
        <v>2.3</v>
      </c>
      <c r="M39" s="9">
        <f t="shared" si="11"/>
        <v>2.3</v>
      </c>
      <c r="N39" s="7">
        <f t="shared" si="0"/>
        <v>26.8</v>
      </c>
      <c r="O39" s="50">
        <f aca="true" t="shared" si="12" ref="O39:O44">IF(N39&lt;&gt;0,N39/N$8*100,0)</f>
        <v>5.955555555555556</v>
      </c>
      <c r="P39" s="81"/>
    </row>
    <row r="40" spans="1:16" ht="12.75">
      <c r="A40" s="5" t="s">
        <v>51</v>
      </c>
      <c r="B40" s="9"/>
      <c r="C40" s="9"/>
      <c r="D40" s="9"/>
      <c r="E40" s="9"/>
      <c r="F40" s="9"/>
      <c r="G40" s="9"/>
      <c r="H40" s="9"/>
      <c r="I40" s="9"/>
      <c r="J40" s="9"/>
      <c r="K40" s="9"/>
      <c r="L40" s="9"/>
      <c r="M40" s="9"/>
      <c r="N40" s="7">
        <f t="shared" si="0"/>
        <v>0</v>
      </c>
      <c r="O40" s="50">
        <f t="shared" si="12"/>
        <v>0</v>
      </c>
      <c r="P40" s="81"/>
    </row>
    <row r="41" spans="1:16" ht="12.75">
      <c r="A41" s="5" t="s">
        <v>52</v>
      </c>
      <c r="B41" s="9"/>
      <c r="C41" s="9"/>
      <c r="D41" s="9"/>
      <c r="E41" s="9"/>
      <c r="F41" s="9"/>
      <c r="G41" s="9"/>
      <c r="H41" s="9"/>
      <c r="I41" s="9"/>
      <c r="J41" s="9"/>
      <c r="K41" s="9"/>
      <c r="L41" s="9"/>
      <c r="M41" s="9"/>
      <c r="N41" s="7">
        <f t="shared" si="0"/>
        <v>0</v>
      </c>
      <c r="O41" s="50">
        <f t="shared" si="12"/>
        <v>0</v>
      </c>
      <c r="P41" s="81"/>
    </row>
    <row r="42" spans="1:16" ht="12.75">
      <c r="A42" s="5" t="s">
        <v>39</v>
      </c>
      <c r="B42" s="9"/>
      <c r="C42" s="9"/>
      <c r="D42" s="9"/>
      <c r="E42" s="9"/>
      <c r="F42" s="9"/>
      <c r="G42" s="9"/>
      <c r="H42" s="9"/>
      <c r="I42" s="9"/>
      <c r="J42" s="9"/>
      <c r="K42" s="9"/>
      <c r="L42" s="9"/>
      <c r="M42" s="9"/>
      <c r="N42" s="7">
        <f t="shared" si="0"/>
        <v>0</v>
      </c>
      <c r="O42" s="50">
        <f t="shared" si="12"/>
        <v>0</v>
      </c>
      <c r="P42" s="81"/>
    </row>
    <row r="43" spans="1:16" ht="12.75">
      <c r="A43" s="5" t="s">
        <v>50</v>
      </c>
      <c r="B43" s="9"/>
      <c r="C43" s="9"/>
      <c r="D43" s="9"/>
      <c r="E43" s="9"/>
      <c r="F43" s="9"/>
      <c r="G43" s="9"/>
      <c r="H43" s="9"/>
      <c r="I43" s="9"/>
      <c r="J43" s="9"/>
      <c r="K43" s="9"/>
      <c r="L43" s="9"/>
      <c r="M43" s="9"/>
      <c r="N43" s="7">
        <f t="shared" si="0"/>
        <v>0</v>
      </c>
      <c r="O43" s="50">
        <f t="shared" si="12"/>
        <v>0</v>
      </c>
      <c r="P43" s="81"/>
    </row>
    <row r="44" spans="1:16" ht="12.75">
      <c r="A44" s="5" t="s">
        <v>86</v>
      </c>
      <c r="B44" s="9">
        <f>-B12</f>
        <v>2.91</v>
      </c>
      <c r="C44" s="9">
        <f aca="true" t="shared" si="13" ref="C44:M44">-C12</f>
        <v>2.91</v>
      </c>
      <c r="D44" s="9">
        <f t="shared" si="13"/>
        <v>2.91</v>
      </c>
      <c r="E44" s="9">
        <f t="shared" si="13"/>
        <v>2.91</v>
      </c>
      <c r="F44" s="9">
        <f t="shared" si="13"/>
        <v>2.92</v>
      </c>
      <c r="G44" s="9">
        <f t="shared" si="13"/>
        <v>2.92</v>
      </c>
      <c r="H44" s="9">
        <f t="shared" si="13"/>
        <v>2.92</v>
      </c>
      <c r="I44" s="9">
        <f t="shared" si="13"/>
        <v>2.92</v>
      </c>
      <c r="J44" s="9">
        <f t="shared" si="13"/>
        <v>2.92</v>
      </c>
      <c r="K44" s="9">
        <f t="shared" si="13"/>
        <v>2.92</v>
      </c>
      <c r="L44" s="9">
        <f t="shared" si="13"/>
        <v>2.92</v>
      </c>
      <c r="M44" s="9">
        <f t="shared" si="13"/>
        <v>2.92</v>
      </c>
      <c r="N44" s="7">
        <f t="shared" si="0"/>
        <v>35.00000000000001</v>
      </c>
      <c r="O44" s="50">
        <f t="shared" si="12"/>
        <v>7.7777777777777795</v>
      </c>
      <c r="P44" s="81"/>
    </row>
    <row r="45" spans="1:16" ht="13.5" thickBot="1">
      <c r="A45" s="6" t="s">
        <v>33</v>
      </c>
      <c r="B45" s="12">
        <f aca="true" t="shared" si="14" ref="B45:O45">SUM(B35:B39)-SUM(B42:B44)</f>
        <v>19.029999999999998</v>
      </c>
      <c r="C45" s="12">
        <f t="shared" si="14"/>
        <v>19.029999999999998</v>
      </c>
      <c r="D45" s="12">
        <f t="shared" si="14"/>
        <v>19.029999999999998</v>
      </c>
      <c r="E45" s="12">
        <f t="shared" si="14"/>
        <v>19.029999999999998</v>
      </c>
      <c r="F45" s="12">
        <f t="shared" si="14"/>
        <v>19.03</v>
      </c>
      <c r="G45" s="12">
        <f t="shared" si="14"/>
        <v>19.03</v>
      </c>
      <c r="H45" s="12">
        <f t="shared" si="14"/>
        <v>19.020000000000003</v>
      </c>
      <c r="I45" s="12">
        <f t="shared" si="14"/>
        <v>19.009999999999998</v>
      </c>
      <c r="J45" s="12">
        <f t="shared" si="14"/>
        <v>19</v>
      </c>
      <c r="K45" s="12">
        <f t="shared" si="14"/>
        <v>19</v>
      </c>
      <c r="L45" s="12">
        <f t="shared" si="14"/>
        <v>18.6</v>
      </c>
      <c r="M45" s="12">
        <f t="shared" si="14"/>
        <v>18.590000000000003</v>
      </c>
      <c r="N45" s="12">
        <f>SUM(N35:N41)-SUM(N42:N44)</f>
        <v>227.40000000000003</v>
      </c>
      <c r="O45" s="52">
        <f t="shared" si="14"/>
        <v>50.53333333333333</v>
      </c>
      <c r="P45" s="88"/>
    </row>
    <row r="46" ht="12.75">
      <c r="A46" s="1"/>
    </row>
  </sheetData>
  <printOptions/>
  <pageMargins left="0.7874015748031497" right="0.7874015748031497" top="0.984251968503937" bottom="0.984251968503937" header="0.5118110236220472" footer="0.5118110236220472"/>
  <pageSetup fitToHeight="1" fitToWidth="1" orientation="landscape" paperSize="9" scale="80" r:id="rId1"/>
  <headerFooter alignWithMargins="0">
    <oddHeader>&amp;LA-B-C GbR
&amp;C&amp;A&amp;RExcel Vorlage für die individuelle Erstellung: Formeln und Bezeichungen prüfen!
Zahlen nur zu Demonstrationszwecken!
Kommentare beachten!</oddHeader>
    <oddFooter>&amp;RSeite &amp;P von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47"/>
  <sheetViews>
    <sheetView workbookViewId="0" topLeftCell="A25">
      <selection activeCell="A23" sqref="A23"/>
    </sheetView>
  </sheetViews>
  <sheetFormatPr defaultColWidth="11.421875" defaultRowHeight="12.75"/>
  <cols>
    <col min="1" max="1" width="27.57421875" style="0" customWidth="1"/>
    <col min="2" max="7" width="6.7109375" style="18" customWidth="1"/>
    <col min="8" max="8" width="12.7109375" style="18" customWidth="1"/>
  </cols>
  <sheetData>
    <row r="1" spans="1:15" s="56" customFormat="1" ht="15">
      <c r="A1" s="54" t="s">
        <v>49</v>
      </c>
      <c r="B1" s="55"/>
      <c r="C1" s="55"/>
      <c r="D1" s="55"/>
      <c r="E1" s="55"/>
      <c r="F1" s="55"/>
      <c r="G1" s="55"/>
      <c r="H1" s="55"/>
      <c r="I1" s="55"/>
      <c r="J1" s="55"/>
      <c r="K1" s="55"/>
      <c r="L1" s="55"/>
      <c r="M1" s="55"/>
      <c r="O1" s="57"/>
    </row>
    <row r="2" ht="13.5" thickBot="1"/>
    <row r="3" spans="1:8" ht="12.75">
      <c r="A3" s="19" t="s">
        <v>34</v>
      </c>
      <c r="B3" s="20">
        <v>2001</v>
      </c>
      <c r="C3" s="21"/>
      <c r="D3" s="20">
        <v>2002</v>
      </c>
      <c r="E3" s="21"/>
      <c r="F3" s="20">
        <v>2003</v>
      </c>
      <c r="G3" s="21"/>
      <c r="H3" s="98" t="s">
        <v>35</v>
      </c>
    </row>
    <row r="4" spans="1:8" ht="12.75">
      <c r="A4" s="22"/>
      <c r="B4" s="23" t="s">
        <v>94</v>
      </c>
      <c r="C4" s="24" t="s">
        <v>13</v>
      </c>
      <c r="D4" s="23" t="s">
        <v>94</v>
      </c>
      <c r="E4" s="24" t="s">
        <v>13</v>
      </c>
      <c r="F4" s="23" t="s">
        <v>94</v>
      </c>
      <c r="G4" s="24" t="s">
        <v>13</v>
      </c>
      <c r="H4" s="99" t="s">
        <v>36</v>
      </c>
    </row>
    <row r="5" spans="1:8" ht="12.75">
      <c r="A5" s="25"/>
      <c r="B5" s="26"/>
      <c r="C5" s="27"/>
      <c r="D5" s="26"/>
      <c r="E5" s="27"/>
      <c r="F5" s="26"/>
      <c r="G5" s="27"/>
      <c r="H5" s="100" t="s">
        <v>13</v>
      </c>
    </row>
    <row r="6" spans="1:8" ht="12.75">
      <c r="A6" s="25" t="s">
        <v>14</v>
      </c>
      <c r="B6" s="28"/>
      <c r="C6" s="7"/>
      <c r="D6" s="28"/>
      <c r="E6" s="7"/>
      <c r="F6" s="28"/>
      <c r="G6" s="7"/>
      <c r="H6" s="99"/>
    </row>
    <row r="7" spans="1:8" ht="12.75">
      <c r="A7" s="22" t="s">
        <v>37</v>
      </c>
      <c r="B7" s="23"/>
      <c r="C7" s="24"/>
      <c r="D7" s="23"/>
      <c r="E7" s="24"/>
      <c r="F7" s="23"/>
      <c r="G7" s="24"/>
      <c r="H7" s="99"/>
    </row>
    <row r="8" spans="1:8" ht="12.75">
      <c r="A8" s="29" t="s">
        <v>15</v>
      </c>
      <c r="B8" s="30">
        <f>'mtl 2001'!N8</f>
        <v>270</v>
      </c>
      <c r="C8" s="31">
        <v>100</v>
      </c>
      <c r="D8" s="30">
        <f>'mtl. 2002'!N8</f>
        <v>405</v>
      </c>
      <c r="E8" s="31">
        <v>100</v>
      </c>
      <c r="F8" s="30">
        <f>'mtl. 2003'!N8</f>
        <v>450</v>
      </c>
      <c r="G8" s="31">
        <v>100</v>
      </c>
      <c r="H8" s="101">
        <v>100</v>
      </c>
    </row>
    <row r="9" spans="1:8" ht="12.75">
      <c r="A9" s="22" t="s">
        <v>16</v>
      </c>
      <c r="B9" s="32">
        <f>'mtl 2001'!N13</f>
        <v>79</v>
      </c>
      <c r="C9" s="33">
        <f aca="true" t="shared" si="0" ref="C9:G17">IF(B$8&lt;&gt;0,B9/B$8*100,0)</f>
        <v>29.259259259259256</v>
      </c>
      <c r="D9" s="32">
        <f>'mtl. 2002'!N13</f>
        <v>104</v>
      </c>
      <c r="E9" s="33">
        <f>IF(D$8&lt;&gt;0,D9/D$8*100,0)</f>
        <v>25.679012345679013</v>
      </c>
      <c r="F9" s="32">
        <f>'mtl. 2003'!N13</f>
        <v>115</v>
      </c>
      <c r="G9" s="33">
        <f>IF(F$8&lt;&gt;0,F9/F$8*100,0)</f>
        <v>25.555555555555554</v>
      </c>
      <c r="H9" s="102">
        <v>31.8</v>
      </c>
    </row>
    <row r="10" spans="1:8" ht="12.75">
      <c r="A10" s="29" t="s">
        <v>17</v>
      </c>
      <c r="B10" s="30">
        <f>SUM(B8-B9)</f>
        <v>191</v>
      </c>
      <c r="C10" s="33">
        <f t="shared" si="0"/>
        <v>70.74074074074073</v>
      </c>
      <c r="D10" s="30">
        <f>SUM(D8-D9)</f>
        <v>301</v>
      </c>
      <c r="E10" s="33">
        <f>IF(D$8&lt;&gt;0,D10/D$8*100,0)</f>
        <v>74.32098765432099</v>
      </c>
      <c r="F10" s="30">
        <f>SUM(F8-F9)</f>
        <v>335</v>
      </c>
      <c r="G10" s="33">
        <f>IF(F$8&lt;&gt;0,F10/F$8*100,0)</f>
        <v>74.44444444444444</v>
      </c>
      <c r="H10" s="101">
        <v>68.2</v>
      </c>
    </row>
    <row r="11" spans="1:8" ht="12.75">
      <c r="A11" s="22" t="s">
        <v>38</v>
      </c>
      <c r="B11" s="32">
        <f>'mtl 2001'!N15</f>
        <v>56</v>
      </c>
      <c r="C11" s="34">
        <f t="shared" si="0"/>
        <v>20.74074074074074</v>
      </c>
      <c r="D11" s="32">
        <f>'mtl. 2002'!N15</f>
        <v>87.59999999999998</v>
      </c>
      <c r="E11" s="34">
        <f t="shared" si="0"/>
        <v>21.629629629629623</v>
      </c>
      <c r="F11" s="32">
        <f>'mtl. 2003'!N15</f>
        <v>0</v>
      </c>
      <c r="G11" s="34">
        <f t="shared" si="0"/>
        <v>0</v>
      </c>
      <c r="H11" s="102"/>
    </row>
    <row r="12" spans="1:8" ht="12.75">
      <c r="A12" s="22" t="s">
        <v>44</v>
      </c>
      <c r="B12" s="32">
        <f>'mtl 2001'!N16</f>
        <v>10</v>
      </c>
      <c r="C12" s="34">
        <f t="shared" si="0"/>
        <v>3.7037037037037033</v>
      </c>
      <c r="D12" s="32">
        <f>'mtl. 2002'!N16</f>
        <v>10</v>
      </c>
      <c r="E12" s="34">
        <f t="shared" si="0"/>
        <v>2.4691358024691357</v>
      </c>
      <c r="F12" s="32">
        <f>'mtl. 2003'!N16</f>
        <v>12</v>
      </c>
      <c r="G12" s="34">
        <f t="shared" si="0"/>
        <v>2.666666666666667</v>
      </c>
      <c r="H12" s="102">
        <v>3.8</v>
      </c>
    </row>
    <row r="13" spans="1:8" ht="12.75">
      <c r="A13" s="22" t="s">
        <v>19</v>
      </c>
      <c r="B13" s="32">
        <f>'mtl 2001'!N17</f>
        <v>9.899999999999999</v>
      </c>
      <c r="C13" s="34">
        <f t="shared" si="0"/>
        <v>3.666666666666666</v>
      </c>
      <c r="D13" s="32">
        <f>'mtl. 2002'!N17</f>
        <v>26.480000000000004</v>
      </c>
      <c r="E13" s="34">
        <f t="shared" si="0"/>
        <v>6.538271604938273</v>
      </c>
      <c r="F13" s="32">
        <f>'mtl. 2003'!N17</f>
        <v>31.650000000000002</v>
      </c>
      <c r="G13" s="34">
        <f t="shared" si="0"/>
        <v>7.033333333333334</v>
      </c>
      <c r="H13" s="102">
        <v>1.1</v>
      </c>
    </row>
    <row r="14" spans="1:8" ht="12.75">
      <c r="A14" s="22" t="s">
        <v>20</v>
      </c>
      <c r="B14" s="32">
        <f>'mtl 2001'!N18</f>
        <v>11.699999999999996</v>
      </c>
      <c r="C14" s="34">
        <f t="shared" si="0"/>
        <v>4.333333333333332</v>
      </c>
      <c r="D14" s="32">
        <f>'mtl. 2002'!N18</f>
        <v>9</v>
      </c>
      <c r="E14" s="34">
        <f t="shared" si="0"/>
        <v>2.2222222222222223</v>
      </c>
      <c r="F14" s="32">
        <f>'mtl. 2003'!N18</f>
        <v>9.450000000000001</v>
      </c>
      <c r="G14" s="34">
        <f t="shared" si="0"/>
        <v>2.1</v>
      </c>
      <c r="H14" s="102">
        <v>3.5</v>
      </c>
    </row>
    <row r="15" spans="1:8" ht="12.75">
      <c r="A15" s="22" t="s">
        <v>46</v>
      </c>
      <c r="B15" s="32">
        <f>'mtl 2001'!N19</f>
        <v>2.9999999999999996</v>
      </c>
      <c r="C15" s="34">
        <f t="shared" si="0"/>
        <v>1.111111111111111</v>
      </c>
      <c r="D15" s="32">
        <f>'mtl. 2002'!N19</f>
        <v>3.599999999999999</v>
      </c>
      <c r="E15" s="34">
        <f t="shared" si="0"/>
        <v>0.8888888888888887</v>
      </c>
      <c r="F15" s="32">
        <f>'mtl. 2003'!N19</f>
        <v>3.599999999999999</v>
      </c>
      <c r="G15" s="34">
        <f t="shared" si="0"/>
        <v>0.7999999999999998</v>
      </c>
      <c r="H15" s="102">
        <v>0.6</v>
      </c>
    </row>
    <row r="16" spans="1:8" s="28" customFormat="1" ht="12.75">
      <c r="A16" s="25" t="s">
        <v>47</v>
      </c>
      <c r="B16" s="32">
        <f>'mtl 2001'!N20</f>
        <v>2.7</v>
      </c>
      <c r="C16" s="34">
        <f t="shared" si="0"/>
        <v>1</v>
      </c>
      <c r="D16" s="32">
        <f>'mtl. 2002'!N20</f>
        <v>2.7</v>
      </c>
      <c r="E16" s="34">
        <f t="shared" si="0"/>
        <v>0.6666666666666667</v>
      </c>
      <c r="F16" s="32">
        <f>'mtl. 2003'!N20</f>
        <v>2.7</v>
      </c>
      <c r="G16" s="34">
        <f t="shared" si="0"/>
        <v>0.6</v>
      </c>
      <c r="H16" s="102">
        <v>0.7</v>
      </c>
    </row>
    <row r="17" spans="1:8" ht="12.75">
      <c r="A17" s="29" t="s">
        <v>21</v>
      </c>
      <c r="B17" s="30">
        <f>SUM(B11:B16)</f>
        <v>93.3</v>
      </c>
      <c r="C17" s="34">
        <f t="shared" si="0"/>
        <v>34.55555555555556</v>
      </c>
      <c r="D17" s="30">
        <f>SUM(D11:D16)</f>
        <v>139.37999999999997</v>
      </c>
      <c r="E17" s="34">
        <f t="shared" si="0"/>
        <v>34.41481481481481</v>
      </c>
      <c r="F17" s="30">
        <f>SUM(F11:F16)</f>
        <v>59.40000000000001</v>
      </c>
      <c r="G17" s="34">
        <f t="shared" si="0"/>
        <v>13.200000000000003</v>
      </c>
      <c r="H17" s="101"/>
    </row>
    <row r="18" spans="1:8" ht="12.75">
      <c r="A18" s="29"/>
      <c r="B18" s="30"/>
      <c r="C18" s="31"/>
      <c r="D18" s="30"/>
      <c r="E18" s="31"/>
      <c r="F18" s="30"/>
      <c r="G18" s="31"/>
      <c r="H18" s="101"/>
    </row>
    <row r="19" spans="1:8" ht="12.75">
      <c r="A19" s="29" t="s">
        <v>22</v>
      </c>
      <c r="B19" s="30">
        <f>SUM(B10-B17)</f>
        <v>97.7</v>
      </c>
      <c r="C19" s="33">
        <f>IF(B$8&lt;&gt;0,B19/B$8*100,0)</f>
        <v>36.18518518518519</v>
      </c>
      <c r="D19" s="30">
        <f>SUM(D10-D17)</f>
        <v>161.62000000000003</v>
      </c>
      <c r="E19" s="33">
        <f>IF(D$8&lt;&gt;0,D19/D$8*100,0)</f>
        <v>39.90617283950618</v>
      </c>
      <c r="F19" s="30">
        <f>SUM(F10-F17)</f>
        <v>275.59999999999997</v>
      </c>
      <c r="G19" s="33">
        <f>IF(F$8&lt;&gt;0,F19/F$8*100,0)</f>
        <v>61.24444444444443</v>
      </c>
      <c r="H19" s="101"/>
    </row>
    <row r="20" spans="1:8" ht="12.75">
      <c r="A20" s="22" t="s">
        <v>23</v>
      </c>
      <c r="B20" s="32">
        <f>'mtl 2001'!N24</f>
        <v>12.099999999999998</v>
      </c>
      <c r="C20" s="34">
        <f aca="true" t="shared" si="1" ref="C20:G27">IF(B$8&lt;&gt;0,B20/B$8*100,0)</f>
        <v>4.481481481481481</v>
      </c>
      <c r="D20" s="32">
        <f>'mtl. 2002'!N24</f>
        <v>13.199999999999998</v>
      </c>
      <c r="E20" s="34">
        <f t="shared" si="1"/>
        <v>3.259259259259259</v>
      </c>
      <c r="F20" s="32">
        <f>'mtl. 2003'!N24</f>
        <v>13.199999999999998</v>
      </c>
      <c r="G20" s="34">
        <f t="shared" si="1"/>
        <v>2.933333333333333</v>
      </c>
      <c r="H20" s="102">
        <v>7.9</v>
      </c>
    </row>
    <row r="21" spans="1:8" ht="12.75">
      <c r="A21" s="22" t="s">
        <v>24</v>
      </c>
      <c r="B21" s="32">
        <f>'mtl 2001'!N25</f>
        <v>0</v>
      </c>
      <c r="C21" s="34">
        <f t="shared" si="1"/>
        <v>0</v>
      </c>
      <c r="D21" s="32">
        <f>'mtl. 2002'!N25</f>
        <v>0</v>
      </c>
      <c r="E21" s="34">
        <v>0</v>
      </c>
      <c r="F21" s="32">
        <f>'mtl. 2003'!N25</f>
        <v>0</v>
      </c>
      <c r="G21" s="34">
        <f t="shared" si="1"/>
        <v>0</v>
      </c>
      <c r="H21" s="102">
        <v>0.4</v>
      </c>
    </row>
    <row r="22" spans="1:8" ht="12.75">
      <c r="A22" s="22" t="s">
        <v>25</v>
      </c>
      <c r="B22" s="32">
        <f>'mtl 2001'!N26</f>
        <v>26.700000000000003</v>
      </c>
      <c r="C22" s="34">
        <f t="shared" si="1"/>
        <v>9.88888888888889</v>
      </c>
      <c r="D22" s="32">
        <f>'mtl. 2002'!N26</f>
        <v>26.8</v>
      </c>
      <c r="E22" s="34">
        <f t="shared" si="1"/>
        <v>6.617283950617284</v>
      </c>
      <c r="F22" s="32">
        <f>'mtl. 2003'!N26</f>
        <v>26.8</v>
      </c>
      <c r="G22" s="34">
        <f t="shared" si="1"/>
        <v>5.955555555555556</v>
      </c>
      <c r="H22" s="102">
        <v>5.2</v>
      </c>
    </row>
    <row r="23" spans="1:8" ht="12.75">
      <c r="A23" s="22" t="s">
        <v>95</v>
      </c>
      <c r="B23" s="32">
        <f>'mtl 2001'!N27</f>
        <v>0</v>
      </c>
      <c r="C23" s="34">
        <f t="shared" si="1"/>
        <v>0</v>
      </c>
      <c r="D23" s="32">
        <f>'mtl. 2002'!N27</f>
        <v>0</v>
      </c>
      <c r="E23" s="34">
        <v>0</v>
      </c>
      <c r="F23" s="32">
        <f>'mtl. 2003'!N27</f>
        <v>0</v>
      </c>
      <c r="G23" s="34">
        <f t="shared" si="1"/>
        <v>0</v>
      </c>
      <c r="H23" s="102"/>
    </row>
    <row r="24" spans="1:8" ht="12.75">
      <c r="A24" s="22" t="s">
        <v>26</v>
      </c>
      <c r="B24" s="32">
        <f>'mtl 2001'!N28</f>
        <v>0</v>
      </c>
      <c r="C24" s="34">
        <f t="shared" si="1"/>
        <v>0</v>
      </c>
      <c r="D24" s="32">
        <f>'mtl. 2002'!N28</f>
        <v>0</v>
      </c>
      <c r="E24" s="34">
        <f t="shared" si="1"/>
        <v>0</v>
      </c>
      <c r="F24" s="32">
        <f>'mtl. 2003'!N28</f>
        <v>0</v>
      </c>
      <c r="G24" s="34">
        <f t="shared" si="1"/>
        <v>0</v>
      </c>
      <c r="H24" s="102">
        <v>1.9</v>
      </c>
    </row>
    <row r="25" spans="1:8" ht="12.75">
      <c r="A25" s="22" t="s">
        <v>93</v>
      </c>
      <c r="B25" s="32">
        <f>'mtl 2001'!N29</f>
        <v>0</v>
      </c>
      <c r="C25" s="34">
        <f t="shared" si="1"/>
        <v>0</v>
      </c>
      <c r="D25" s="32">
        <f>'mtl. 2002'!N29</f>
        <v>0</v>
      </c>
      <c r="E25" s="34">
        <f t="shared" si="1"/>
        <v>0</v>
      </c>
      <c r="F25" s="32">
        <f>'mtl. 2003'!N29</f>
        <v>0</v>
      </c>
      <c r="G25" s="34">
        <f t="shared" si="1"/>
        <v>0</v>
      </c>
      <c r="H25" s="102"/>
    </row>
    <row r="26" spans="1:8" ht="12.75">
      <c r="A26" s="22" t="s">
        <v>27</v>
      </c>
      <c r="B26" s="32">
        <f>'mtl 2001'!N30</f>
        <v>0</v>
      </c>
      <c r="C26" s="33">
        <f t="shared" si="1"/>
        <v>0</v>
      </c>
      <c r="D26" s="32">
        <f>'mtl. 2002'!N30</f>
        <v>0</v>
      </c>
      <c r="E26" s="33">
        <f t="shared" si="1"/>
        <v>0</v>
      </c>
      <c r="F26" s="32">
        <f>'mtl. 2003'!N30</f>
        <v>0</v>
      </c>
      <c r="G26" s="33">
        <f t="shared" si="1"/>
        <v>0</v>
      </c>
      <c r="H26" s="102"/>
    </row>
    <row r="27" spans="1:8" ht="12.75">
      <c r="A27" s="29" t="s">
        <v>28</v>
      </c>
      <c r="B27" s="30">
        <f>SUM(B20:B26)</f>
        <v>38.8</v>
      </c>
      <c r="C27" s="34">
        <f t="shared" si="1"/>
        <v>14.37037037037037</v>
      </c>
      <c r="D27" s="30">
        <f>SUM(D20:D26)</f>
        <v>40</v>
      </c>
      <c r="E27" s="34">
        <f t="shared" si="1"/>
        <v>9.876543209876543</v>
      </c>
      <c r="F27" s="30">
        <f>SUM(F20:F26)</f>
        <v>40</v>
      </c>
      <c r="G27" s="34">
        <f t="shared" si="1"/>
        <v>8.88888888888889</v>
      </c>
      <c r="H27" s="101"/>
    </row>
    <row r="28" spans="1:8" ht="12.75">
      <c r="A28" s="29"/>
      <c r="B28" s="30"/>
      <c r="C28" s="31"/>
      <c r="D28" s="30"/>
      <c r="E28" s="31"/>
      <c r="F28" s="30"/>
      <c r="G28" s="31"/>
      <c r="H28" s="101"/>
    </row>
    <row r="29" spans="1:8" ht="12.75">
      <c r="A29" s="29" t="s">
        <v>29</v>
      </c>
      <c r="B29" s="30">
        <f>B17+B27</f>
        <v>132.1</v>
      </c>
      <c r="C29" s="34">
        <f>IF(B$8&lt;&gt;0,B29/B$8*100,0)</f>
        <v>48.925925925925924</v>
      </c>
      <c r="D29" s="30">
        <f>D17+D27</f>
        <v>179.37999999999997</v>
      </c>
      <c r="E29" s="34">
        <f>IF(D$8&lt;&gt;0,D29/D$8*100,0)</f>
        <v>44.29135802469135</v>
      </c>
      <c r="F29" s="30">
        <f>F17+F27</f>
        <v>99.4</v>
      </c>
      <c r="G29" s="34">
        <f>IF(F$8&lt;&gt;0,F29/F$8*100,0)</f>
        <v>22.088888888888892</v>
      </c>
      <c r="H29" s="101"/>
    </row>
    <row r="30" spans="1:8" ht="12.75">
      <c r="A30" s="29"/>
      <c r="B30" s="30"/>
      <c r="C30" s="31"/>
      <c r="D30" s="30"/>
      <c r="E30" s="31"/>
      <c r="F30" s="30"/>
      <c r="G30" s="31"/>
      <c r="H30" s="101"/>
    </row>
    <row r="31" spans="1:8" ht="12.75">
      <c r="A31" s="29" t="s">
        <v>30</v>
      </c>
      <c r="B31" s="30">
        <f>B19-B27</f>
        <v>58.900000000000006</v>
      </c>
      <c r="C31" s="34">
        <f>IF(B$8&lt;&gt;0,B31/B$8*100,0)</f>
        <v>21.814814814814817</v>
      </c>
      <c r="D31" s="30">
        <f>D19-D27</f>
        <v>121.62000000000003</v>
      </c>
      <c r="E31" s="34">
        <f>IF(D$8&lt;&gt;0,D31/D$8*100,0)</f>
        <v>30.02962962962964</v>
      </c>
      <c r="F31" s="30">
        <f>F19-F27</f>
        <v>235.59999999999997</v>
      </c>
      <c r="G31" s="34">
        <f>IF(F$8&lt;&gt;0,F31/F$8*100,0)</f>
        <v>52.35555555555555</v>
      </c>
      <c r="H31" s="101"/>
    </row>
    <row r="32" spans="1:8" ht="12.75">
      <c r="A32" s="29"/>
      <c r="B32" s="30"/>
      <c r="C32" s="31"/>
      <c r="D32" s="30"/>
      <c r="E32" s="31"/>
      <c r="F32" s="30"/>
      <c r="G32" s="31"/>
      <c r="H32" s="101"/>
    </row>
    <row r="33" spans="1:8" ht="12.75">
      <c r="A33" s="25" t="s">
        <v>31</v>
      </c>
      <c r="B33" s="32"/>
      <c r="C33" s="34"/>
      <c r="D33" s="32"/>
      <c r="E33" s="34"/>
      <c r="F33" s="32"/>
      <c r="G33" s="34"/>
      <c r="H33" s="102"/>
    </row>
    <row r="34" spans="1:8" ht="12.75">
      <c r="A34" s="91" t="s">
        <v>82</v>
      </c>
      <c r="B34" s="32">
        <f>'mtl 2001'!N38</f>
        <v>-33</v>
      </c>
      <c r="C34" s="34">
        <f aca="true" t="shared" si="2" ref="C34:C41">IF(B$8&lt;&gt;0,B34/B$8*100,0)</f>
        <v>-12.222222222222221</v>
      </c>
      <c r="D34" s="32">
        <f>'mtl. 2002'!N38</f>
        <v>-0.75</v>
      </c>
      <c r="E34" s="34">
        <f aca="true" t="shared" si="3" ref="E34:E41">IF(D$8&lt;&gt;0,D34/D$8*100,0)</f>
        <v>-0.1851851851851852</v>
      </c>
      <c r="F34" s="32">
        <f>'mtl. 2003'!N38</f>
        <v>0</v>
      </c>
      <c r="G34" s="34">
        <f aca="true" t="shared" si="4" ref="G34:G41">IF(F$8&lt;&gt;0,F34/F$8*100,0)</f>
        <v>0</v>
      </c>
      <c r="H34" s="102"/>
    </row>
    <row r="35" spans="1:8" ht="12.75">
      <c r="A35" s="35" t="s">
        <v>32</v>
      </c>
      <c r="B35" s="32">
        <f>B22</f>
        <v>26.700000000000003</v>
      </c>
      <c r="C35" s="34">
        <f t="shared" si="2"/>
        <v>9.88888888888889</v>
      </c>
      <c r="D35" s="32">
        <f>D22</f>
        <v>26.8</v>
      </c>
      <c r="E35" s="34">
        <f t="shared" si="3"/>
        <v>6.617283950617284</v>
      </c>
      <c r="F35" s="32">
        <f>F22</f>
        <v>26.8</v>
      </c>
      <c r="G35" s="34">
        <f t="shared" si="4"/>
        <v>5.955555555555556</v>
      </c>
      <c r="H35" s="102">
        <v>5.2</v>
      </c>
    </row>
    <row r="36" spans="1:8" ht="12.75">
      <c r="A36" s="35" t="s">
        <v>51</v>
      </c>
      <c r="B36" s="32">
        <f>'mtl 2001'!$N40</f>
        <v>100</v>
      </c>
      <c r="C36" s="34">
        <f t="shared" si="2"/>
        <v>37.03703703703704</v>
      </c>
      <c r="D36" s="32">
        <f>'mtl. 2002'!N40</f>
        <v>0</v>
      </c>
      <c r="E36" s="34">
        <f t="shared" si="3"/>
        <v>0</v>
      </c>
      <c r="F36" s="32">
        <f>'mtl. 2003'!N40</f>
        <v>0</v>
      </c>
      <c r="G36" s="34">
        <f t="shared" si="4"/>
        <v>0</v>
      </c>
      <c r="H36" s="99"/>
    </row>
    <row r="37" spans="1:8" ht="12.75">
      <c r="A37" s="35" t="s">
        <v>52</v>
      </c>
      <c r="B37" s="32">
        <f>'mtl 2001'!$N41</f>
        <v>80</v>
      </c>
      <c r="C37" s="34">
        <f t="shared" si="2"/>
        <v>29.629629629629626</v>
      </c>
      <c r="D37" s="32">
        <f>'mtl. 2002'!N41</f>
        <v>0</v>
      </c>
      <c r="E37" s="34">
        <f t="shared" si="3"/>
        <v>0</v>
      </c>
      <c r="F37" s="32">
        <f>'mtl. 2003'!N41</f>
        <v>0</v>
      </c>
      <c r="G37" s="34">
        <f t="shared" si="4"/>
        <v>0</v>
      </c>
      <c r="H37" s="99"/>
    </row>
    <row r="38" spans="1:8" ht="12.75">
      <c r="A38" s="35" t="s">
        <v>39</v>
      </c>
      <c r="B38" s="32">
        <f>'mtl 2001'!$N42</f>
        <v>140</v>
      </c>
      <c r="C38" s="34">
        <f t="shared" si="2"/>
        <v>51.85185185185185</v>
      </c>
      <c r="D38" s="32">
        <f>'mtl. 2002'!N42</f>
        <v>0</v>
      </c>
      <c r="E38" s="34">
        <f t="shared" si="3"/>
        <v>0</v>
      </c>
      <c r="F38" s="32">
        <f>'mtl. 2003'!N42</f>
        <v>0</v>
      </c>
      <c r="G38" s="34">
        <f t="shared" si="4"/>
        <v>0</v>
      </c>
      <c r="H38" s="99"/>
    </row>
    <row r="39" spans="1:8" ht="12.75">
      <c r="A39" s="35" t="s">
        <v>50</v>
      </c>
      <c r="B39" s="32">
        <f>'mtl 2001'!$N43</f>
        <v>30</v>
      </c>
      <c r="C39" s="34">
        <f t="shared" si="2"/>
        <v>11.11111111111111</v>
      </c>
      <c r="D39" s="32">
        <f>'mtl. 2002'!N43</f>
        <v>0</v>
      </c>
      <c r="E39" s="34">
        <f t="shared" si="3"/>
        <v>0</v>
      </c>
      <c r="F39" s="32">
        <f>'mtl. 2003'!N43</f>
        <v>0</v>
      </c>
      <c r="G39" s="34">
        <f t="shared" si="4"/>
        <v>0</v>
      </c>
      <c r="H39" s="99"/>
    </row>
    <row r="40" spans="1:8" ht="12.75">
      <c r="A40" s="35" t="s">
        <v>86</v>
      </c>
      <c r="B40" s="32">
        <f>'mtl 2001'!$N44</f>
        <v>21.000000000000004</v>
      </c>
      <c r="C40" s="34">
        <f t="shared" si="2"/>
        <v>7.7777777777777795</v>
      </c>
      <c r="D40" s="32">
        <f>'mtl. 2002'!N44</f>
        <v>31</v>
      </c>
      <c r="E40" s="34">
        <f t="shared" si="3"/>
        <v>7.654320987654321</v>
      </c>
      <c r="F40" s="32">
        <f>'mtl. 2003'!N44</f>
        <v>35.00000000000001</v>
      </c>
      <c r="G40" s="34">
        <f t="shared" si="4"/>
        <v>7.7777777777777795</v>
      </c>
      <c r="H40" s="99"/>
    </row>
    <row r="41" spans="1:8" ht="13.5" thickBot="1">
      <c r="A41" s="36" t="s">
        <v>33</v>
      </c>
      <c r="B41" s="37">
        <f>SUM(B31:B37)-SUM(B38:B40)</f>
        <v>41.60000000000002</v>
      </c>
      <c r="C41" s="38">
        <f t="shared" si="2"/>
        <v>15.407407407407417</v>
      </c>
      <c r="D41" s="37">
        <f>SUM(D31:D37)-SUM(D38:D40)</f>
        <v>116.67000000000004</v>
      </c>
      <c r="E41" s="38">
        <f t="shared" si="3"/>
        <v>28.80740740740742</v>
      </c>
      <c r="F41" s="37">
        <f>SUM(F31:F38)-SUM(F39:F40)</f>
        <v>227.39999999999998</v>
      </c>
      <c r="G41" s="38">
        <f t="shared" si="4"/>
        <v>50.53333333333333</v>
      </c>
      <c r="H41" s="103"/>
    </row>
    <row r="45" ht="12.75">
      <c r="A45" s="28" t="s">
        <v>40</v>
      </c>
    </row>
    <row r="46" spans="1:12" ht="12.75">
      <c r="A46" s="39" t="s">
        <v>41</v>
      </c>
      <c r="B46" s="40"/>
      <c r="C46" s="40"/>
      <c r="D46" s="40"/>
      <c r="E46" s="40"/>
      <c r="F46" s="40"/>
      <c r="G46" s="40"/>
      <c r="H46" s="40"/>
      <c r="I46" s="41"/>
      <c r="J46" s="41"/>
      <c r="K46" s="41"/>
      <c r="L46" s="41"/>
    </row>
    <row r="47" spans="1:12" ht="12.75">
      <c r="A47" s="41" t="s">
        <v>42</v>
      </c>
      <c r="B47" s="40"/>
      <c r="C47" s="40"/>
      <c r="D47" s="40"/>
      <c r="E47" s="40"/>
      <c r="F47" s="40"/>
      <c r="G47" s="40"/>
      <c r="H47" s="40"/>
      <c r="I47" s="41"/>
      <c r="J47" s="41"/>
      <c r="K47" s="41"/>
      <c r="L47" s="41"/>
    </row>
  </sheetData>
  <printOptions/>
  <pageMargins left="0.7874015748031497" right="0.7874015748031497" top="0.984251968503937" bottom="0.984251968503937" header="0.5118110236220472" footer="0.5118110236220472"/>
  <pageSetup fitToHeight="1" fitToWidth="1" orientation="landscape" paperSize="9" scale="77" r:id="rId1"/>
  <headerFooter alignWithMargins="0">
    <oddHeader>&amp;LA-B-C GbR
&amp;C&amp;A&amp;RExcel Vorlage für die individuelle Erstellung: Formeln und Bezeichungen prüfen!
Zahlen nur zu Demonstrationszwecken!
Kommentare beachten!</oddHeader>
    <oddFooter>&amp;RSeite &amp;P von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32"/>
  <sheetViews>
    <sheetView tabSelected="1" workbookViewId="0" topLeftCell="A10">
      <selection activeCell="K7" sqref="K7"/>
    </sheetView>
  </sheetViews>
  <sheetFormatPr defaultColWidth="11.421875" defaultRowHeight="12.75"/>
  <cols>
    <col min="1" max="1" width="28.28125" style="0" customWidth="1"/>
    <col min="2" max="2" width="2.8515625" style="0" customWidth="1"/>
    <col min="3" max="3" width="11.7109375" style="0" customWidth="1"/>
    <col min="4" max="5" width="15.7109375" style="0" customWidth="1"/>
    <col min="6" max="6" width="11.7109375" style="0" customWidth="1"/>
    <col min="7" max="8" width="15.7109375" style="0" customWidth="1"/>
    <col min="9" max="9" width="11.7109375" style="0" customWidth="1"/>
    <col min="10" max="11" width="15.7109375" style="0" customWidth="1"/>
  </cols>
  <sheetData>
    <row r="1" spans="1:11" s="60" customFormat="1" ht="15">
      <c r="A1" s="58" t="s">
        <v>54</v>
      </c>
      <c r="B1" s="59"/>
      <c r="C1" s="59"/>
      <c r="D1" s="59"/>
      <c r="E1" s="59"/>
      <c r="F1" s="59"/>
      <c r="G1" s="59"/>
      <c r="H1" s="59"/>
      <c r="I1" s="59"/>
      <c r="J1" s="61"/>
      <c r="K1" s="61"/>
    </row>
    <row r="2" spans="1:11" s="60" customFormat="1" ht="15">
      <c r="A2" s="58"/>
      <c r="B2" s="59"/>
      <c r="C2" s="59"/>
      <c r="D2" s="59"/>
      <c r="E2" s="59"/>
      <c r="F2" s="59"/>
      <c r="G2" s="59"/>
      <c r="H2" s="59"/>
      <c r="I2" s="59"/>
      <c r="J2" s="61"/>
      <c r="K2" s="61"/>
    </row>
    <row r="3" spans="1:11" s="60" customFormat="1" ht="15">
      <c r="A3" s="67"/>
      <c r="B3" s="68"/>
      <c r="C3" s="68"/>
      <c r="D3" s="68"/>
      <c r="E3" s="68"/>
      <c r="F3" s="68"/>
      <c r="G3" s="68"/>
      <c r="H3" s="68"/>
      <c r="I3" s="68"/>
      <c r="J3" s="69"/>
      <c r="K3" s="69"/>
    </row>
    <row r="4" spans="1:11" s="65" customFormat="1" ht="15">
      <c r="A4" s="70"/>
      <c r="B4" s="63"/>
      <c r="C4" s="70"/>
      <c r="D4" s="63">
        <v>2001</v>
      </c>
      <c r="E4" s="63"/>
      <c r="F4" s="63"/>
      <c r="G4" s="63">
        <v>2002</v>
      </c>
      <c r="H4" s="63"/>
      <c r="I4" s="63"/>
      <c r="J4" s="64">
        <v>2003</v>
      </c>
      <c r="K4" s="104"/>
    </row>
    <row r="5" spans="1:11" ht="12.75">
      <c r="A5" s="71"/>
      <c r="C5" s="71"/>
      <c r="K5" s="7"/>
    </row>
    <row r="6" spans="1:11" s="76" customFormat="1" ht="12.75">
      <c r="A6" s="75"/>
      <c r="C6" s="75" t="s">
        <v>56</v>
      </c>
      <c r="D6" s="76" t="s">
        <v>71</v>
      </c>
      <c r="E6" s="76" t="s">
        <v>72</v>
      </c>
      <c r="F6" s="76" t="s">
        <v>56</v>
      </c>
      <c r="G6" s="76" t="s">
        <v>70</v>
      </c>
      <c r="H6" s="76" t="s">
        <v>72</v>
      </c>
      <c r="I6" s="76" t="s">
        <v>56</v>
      </c>
      <c r="J6" s="76" t="s">
        <v>70</v>
      </c>
      <c r="K6" s="105" t="s">
        <v>72</v>
      </c>
    </row>
    <row r="7" spans="1:11" s="76" customFormat="1" ht="12.75">
      <c r="A7" s="75"/>
      <c r="C7" s="75" t="s">
        <v>94</v>
      </c>
      <c r="D7" s="76" t="s">
        <v>94</v>
      </c>
      <c r="E7" s="76" t="s">
        <v>94</v>
      </c>
      <c r="F7" s="76" t="s">
        <v>94</v>
      </c>
      <c r="G7" s="76" t="s">
        <v>94</v>
      </c>
      <c r="H7" s="76" t="s">
        <v>94</v>
      </c>
      <c r="I7" s="76" t="s">
        <v>94</v>
      </c>
      <c r="J7" s="76" t="s">
        <v>94</v>
      </c>
      <c r="K7" s="105" t="s">
        <v>94</v>
      </c>
    </row>
    <row r="8" spans="1:11" s="18" customFormat="1" ht="12.75">
      <c r="A8" s="79"/>
      <c r="B8" s="26"/>
      <c r="C8" s="79"/>
      <c r="D8" s="26"/>
      <c r="E8" s="26"/>
      <c r="F8" s="26"/>
      <c r="G8" s="26"/>
      <c r="H8" s="26"/>
      <c r="I8" s="26"/>
      <c r="J8" s="26"/>
      <c r="K8" s="27"/>
    </row>
    <row r="9" spans="1:11" s="18" customFormat="1" ht="12.75">
      <c r="A9" s="72"/>
      <c r="C9" s="72"/>
      <c r="K9" s="24"/>
    </row>
    <row r="10" spans="1:11" ht="12.75">
      <c r="A10" s="71" t="s">
        <v>55</v>
      </c>
      <c r="C10" s="77">
        <f>'mtl 2001'!N35</f>
        <v>58.900000000000034</v>
      </c>
      <c r="F10">
        <f>'mtl. 2002'!N35</f>
        <v>121.61999999999999</v>
      </c>
      <c r="I10" s="44">
        <f>'mtl. 2003'!N35</f>
        <v>235.60000000000002</v>
      </c>
      <c r="K10" s="7"/>
    </row>
    <row r="11" spans="1:11" ht="12.75">
      <c r="A11" s="71"/>
      <c r="C11" s="71"/>
      <c r="K11" s="7"/>
    </row>
    <row r="12" spans="1:11" ht="12.75">
      <c r="A12" s="71" t="s">
        <v>58</v>
      </c>
      <c r="C12" s="77">
        <f>SUM(D12:E12)</f>
        <v>45</v>
      </c>
      <c r="D12" s="44">
        <v>25</v>
      </c>
      <c r="E12" s="44">
        <v>20</v>
      </c>
      <c r="F12" s="44">
        <f>SUM(G12:H12)</f>
        <v>50</v>
      </c>
      <c r="G12" s="44">
        <v>25</v>
      </c>
      <c r="H12" s="44">
        <v>25</v>
      </c>
      <c r="I12" s="44">
        <f>SUM(J12:K12)</f>
        <v>75</v>
      </c>
      <c r="J12" s="44">
        <v>25</v>
      </c>
      <c r="K12" s="47">
        <v>50</v>
      </c>
    </row>
    <row r="13" spans="1:11" ht="12.75">
      <c r="A13" s="71"/>
      <c r="C13" s="77"/>
      <c r="D13" s="44"/>
      <c r="E13" s="44"/>
      <c r="F13" s="44"/>
      <c r="G13" s="44"/>
      <c r="H13" s="44"/>
      <c r="I13" s="44"/>
      <c r="J13" s="44"/>
      <c r="K13" s="47"/>
    </row>
    <row r="14" spans="1:11" ht="12.75">
      <c r="A14" s="71" t="s">
        <v>87</v>
      </c>
      <c r="B14">
        <v>2</v>
      </c>
      <c r="C14" s="77">
        <f>C10-C12</f>
        <v>13.900000000000034</v>
      </c>
      <c r="D14" s="44">
        <f>$C14/$B14</f>
        <v>6.950000000000017</v>
      </c>
      <c r="E14" s="44">
        <f>$C14/$B14</f>
        <v>6.950000000000017</v>
      </c>
      <c r="F14" s="44">
        <f>F10-F12</f>
        <v>71.61999999999999</v>
      </c>
      <c r="G14" s="44">
        <f>$F14/$B14</f>
        <v>35.809999999999995</v>
      </c>
      <c r="H14" s="44">
        <f>$F14/$B14</f>
        <v>35.809999999999995</v>
      </c>
      <c r="I14" s="44">
        <f>I10-I12</f>
        <v>160.60000000000002</v>
      </c>
      <c r="J14" s="44">
        <f>$I14/$B14</f>
        <v>80.30000000000001</v>
      </c>
      <c r="K14" s="47">
        <f>$I14/$B14</f>
        <v>80.30000000000001</v>
      </c>
    </row>
    <row r="15" spans="1:11" ht="12.75">
      <c r="A15" s="71"/>
      <c r="C15" s="77"/>
      <c r="D15" s="44"/>
      <c r="E15" s="44"/>
      <c r="G15" s="44"/>
      <c r="H15" s="44"/>
      <c r="J15" s="44"/>
      <c r="K15" s="47"/>
    </row>
    <row r="16" spans="1:11" s="66" customFormat="1" ht="12.75">
      <c r="A16" s="73" t="s">
        <v>57</v>
      </c>
      <c r="C16" s="78">
        <f>SUM(D16:E16)</f>
        <v>58.900000000000034</v>
      </c>
      <c r="D16" s="62">
        <f>SUM(D12:D14)</f>
        <v>31.950000000000017</v>
      </c>
      <c r="E16" s="62">
        <f>SUM(E12:E14)</f>
        <v>26.950000000000017</v>
      </c>
      <c r="F16" s="62">
        <f>SUM(G16:H16)</f>
        <v>121.61999999999999</v>
      </c>
      <c r="G16" s="62">
        <f>SUM(G12:G14)</f>
        <v>60.809999999999995</v>
      </c>
      <c r="H16" s="62">
        <f>SUM(H12:H14)</f>
        <v>60.809999999999995</v>
      </c>
      <c r="I16" s="62">
        <f>SUM(J16:K16)</f>
        <v>235.60000000000002</v>
      </c>
      <c r="J16" s="62">
        <f>SUM(J12:J14)</f>
        <v>105.30000000000001</v>
      </c>
      <c r="K16" s="106">
        <f>SUM(K12:K14)</f>
        <v>130.3</v>
      </c>
    </row>
    <row r="17" spans="1:11" ht="12.75">
      <c r="A17" s="71"/>
      <c r="C17" s="77"/>
      <c r="D17" s="44"/>
      <c r="E17" s="44"/>
      <c r="F17" s="44"/>
      <c r="G17" s="44"/>
      <c r="H17" s="44"/>
      <c r="I17" s="44"/>
      <c r="J17" s="44"/>
      <c r="K17" s="47"/>
    </row>
    <row r="18" spans="1:11" ht="12.75">
      <c r="A18" s="71" t="s">
        <v>59</v>
      </c>
      <c r="C18" s="77"/>
      <c r="D18" s="44"/>
      <c r="E18" s="44"/>
      <c r="F18" s="44"/>
      <c r="G18" s="44"/>
      <c r="H18" s="44"/>
      <c r="I18" s="44"/>
      <c r="J18" s="44"/>
      <c r="K18" s="47"/>
    </row>
    <row r="19" spans="1:11" ht="12.75">
      <c r="A19" s="71" t="s">
        <v>60</v>
      </c>
      <c r="C19" s="77"/>
      <c r="D19" s="44"/>
      <c r="E19" s="44"/>
      <c r="F19" s="44"/>
      <c r="G19" s="44"/>
      <c r="H19" s="44"/>
      <c r="I19" s="44"/>
      <c r="J19" s="44"/>
      <c r="K19" s="47"/>
    </row>
    <row r="20" spans="1:11" ht="12.75">
      <c r="A20" s="71" t="s">
        <v>61</v>
      </c>
      <c r="C20" s="77"/>
      <c r="D20" s="44"/>
      <c r="E20" s="44"/>
      <c r="F20" s="44"/>
      <c r="G20" s="44"/>
      <c r="H20" s="44"/>
      <c r="I20" s="44"/>
      <c r="J20" s="44"/>
      <c r="K20" s="47"/>
    </row>
    <row r="21" spans="1:11" ht="12.75">
      <c r="A21" s="71" t="s">
        <v>62</v>
      </c>
      <c r="C21" s="77"/>
      <c r="D21" s="44"/>
      <c r="E21" s="44"/>
      <c r="F21" s="44"/>
      <c r="G21" s="44"/>
      <c r="H21" s="44"/>
      <c r="I21" s="44"/>
      <c r="J21" s="44"/>
      <c r="K21" s="47"/>
    </row>
    <row r="22" spans="1:11" ht="12.75">
      <c r="A22" s="71" t="s">
        <v>63</v>
      </c>
      <c r="C22" s="77"/>
      <c r="D22" s="44">
        <v>1</v>
      </c>
      <c r="E22" s="44"/>
      <c r="F22" s="44"/>
      <c r="G22" s="44">
        <v>1</v>
      </c>
      <c r="H22" s="44"/>
      <c r="I22" s="44"/>
      <c r="J22" s="44">
        <v>1</v>
      </c>
      <c r="K22" s="47"/>
    </row>
    <row r="23" spans="1:11" ht="12.75">
      <c r="A23" s="71"/>
      <c r="C23" s="77"/>
      <c r="D23" s="44"/>
      <c r="E23" s="44"/>
      <c r="F23" s="44"/>
      <c r="G23" s="44"/>
      <c r="H23" s="44"/>
      <c r="I23" s="44"/>
      <c r="J23" s="44"/>
      <c r="K23" s="47"/>
    </row>
    <row r="24" spans="1:11" s="66" customFormat="1" ht="12.75">
      <c r="A24" s="73" t="s">
        <v>64</v>
      </c>
      <c r="C24" s="78">
        <f>SUM(D24:E24)</f>
        <v>57.900000000000034</v>
      </c>
      <c r="D24" s="62">
        <f>D16-D19-D22</f>
        <v>30.950000000000017</v>
      </c>
      <c r="E24" s="62">
        <f>E16-E19-E22</f>
        <v>26.950000000000017</v>
      </c>
      <c r="F24" s="62">
        <f>SUM(G24:H24)</f>
        <v>120.61999999999999</v>
      </c>
      <c r="G24" s="62">
        <f>G16-G22-G19</f>
        <v>59.809999999999995</v>
      </c>
      <c r="H24" s="62">
        <f>H16-H22-H19</f>
        <v>60.809999999999995</v>
      </c>
      <c r="I24" s="62">
        <f>SUM(J24:K24)</f>
        <v>234.60000000000002</v>
      </c>
      <c r="J24" s="62">
        <f>J16-J22-J19</f>
        <v>104.30000000000001</v>
      </c>
      <c r="K24" s="106">
        <f>K16-K22-K19</f>
        <v>130.3</v>
      </c>
    </row>
    <row r="25" spans="1:11" ht="12.75">
      <c r="A25" s="71"/>
      <c r="C25" s="77"/>
      <c r="D25" s="44"/>
      <c r="E25" s="44"/>
      <c r="F25" s="44"/>
      <c r="G25" s="44"/>
      <c r="H25" s="44"/>
      <c r="I25" s="44"/>
      <c r="J25" s="44"/>
      <c r="K25" s="47"/>
    </row>
    <row r="26" spans="1:11" ht="12.75">
      <c r="A26" s="71" t="s">
        <v>65</v>
      </c>
      <c r="C26" s="77"/>
      <c r="D26" s="44"/>
      <c r="E26" s="44"/>
      <c r="F26" s="44"/>
      <c r="G26" s="44"/>
      <c r="H26" s="44"/>
      <c r="I26" s="44"/>
      <c r="J26" s="44"/>
      <c r="K26" s="47"/>
    </row>
    <row r="27" spans="1:11" ht="12.75">
      <c r="A27" s="71" t="s">
        <v>66</v>
      </c>
      <c r="C27" s="77"/>
      <c r="D27" s="44"/>
      <c r="E27" s="44"/>
      <c r="F27" s="44"/>
      <c r="G27" s="44"/>
      <c r="H27" s="44"/>
      <c r="I27" s="44"/>
      <c r="J27" s="44"/>
      <c r="K27" s="47"/>
    </row>
    <row r="28" spans="1:11" ht="12.75">
      <c r="A28" s="71" t="s">
        <v>67</v>
      </c>
      <c r="C28" s="77"/>
      <c r="D28" s="44"/>
      <c r="E28" s="44"/>
      <c r="F28" s="44"/>
      <c r="G28" s="44"/>
      <c r="H28" s="44"/>
      <c r="I28" s="44"/>
      <c r="J28" s="44"/>
      <c r="K28" s="47"/>
    </row>
    <row r="29" spans="1:11" ht="12.75">
      <c r="A29" s="71" t="s">
        <v>68</v>
      </c>
      <c r="C29" s="77"/>
      <c r="D29" s="44"/>
      <c r="E29" s="44"/>
      <c r="F29" s="44"/>
      <c r="G29" s="44"/>
      <c r="H29" s="44"/>
      <c r="I29" s="44"/>
      <c r="J29" s="44"/>
      <c r="K29" s="47"/>
    </row>
    <row r="30" spans="1:11" ht="12.75">
      <c r="A30" s="71"/>
      <c r="C30" s="77"/>
      <c r="D30" s="44"/>
      <c r="E30" s="44"/>
      <c r="F30" s="44"/>
      <c r="G30" s="44"/>
      <c r="H30" s="44"/>
      <c r="I30" s="44"/>
      <c r="J30" s="44"/>
      <c r="K30" s="47"/>
    </row>
    <row r="31" spans="1:11" s="66" customFormat="1" ht="12.75">
      <c r="A31" s="73" t="s">
        <v>69</v>
      </c>
      <c r="C31" s="73"/>
      <c r="K31" s="107"/>
    </row>
    <row r="32" spans="1:11" ht="12.75">
      <c r="A32" s="74"/>
      <c r="B32" s="42"/>
      <c r="C32" s="74"/>
      <c r="D32" s="42"/>
      <c r="E32" s="42"/>
      <c r="F32" s="42"/>
      <c r="G32" s="42"/>
      <c r="H32" s="42"/>
      <c r="I32" s="42"/>
      <c r="J32" s="42"/>
      <c r="K32" s="108"/>
    </row>
  </sheetData>
  <printOptions/>
  <pageMargins left="0.7874015748031497" right="0.7874015748031497" top="0.984251968503937" bottom="0.984251968503937" header="0.5118110236220472" footer="0.5118110236220472"/>
  <pageSetup fitToHeight="1" fitToWidth="1" orientation="landscape" paperSize="9" scale="82" r:id="rId1"/>
  <headerFooter alignWithMargins="0">
    <oddHeader>&amp;LA-B-C GbR
&amp;C&amp;A&amp;RExcel Vorlage für die individuelle Erstellung: Formeln und Bezeichungen prüfen!
Zahlen nur zu Demonstrationszwecken!
Kommentare beachten!</oddHeader>
    <oddFooter>&amp;RSeite &amp;P von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Kommentar</cp:lastModifiedBy>
  <cp:lastPrinted>2001-03-09T12:48:28Z</cp:lastPrinted>
  <dcterms:created xsi:type="dcterms:W3CDTF">1998-06-30T12:14:03Z</dcterms:created>
  <dcterms:modified xsi:type="dcterms:W3CDTF">2001-12-07T08:50:25Z</dcterms:modified>
  <cp:category/>
  <cp:version/>
  <cp:contentType/>
  <cp:contentStatus/>
</cp:coreProperties>
</file>